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040" windowHeight="9180" tabRatio="942"/>
  </bookViews>
  <sheets>
    <sheet name="汇总表" sheetId="54" r:id="rId1"/>
    <sheet name="分析表（1#螺蛳种苗繁育大棚）" sheetId="51" r:id="rId2"/>
    <sheet name="分析表（2#螺蛳分拣包装间）" sheetId="52" r:id="rId3"/>
    <sheet name="分析表（3#螺蛳储存用房）" sheetId="53" r:id="rId4"/>
    <sheet name="分析表（1#螺蛳种苗繁育大棚-安装）" sheetId="57" r:id="rId5"/>
    <sheet name="分析表（2#螺蛳分拣包装间-安装）" sheetId="58" r:id="rId6"/>
    <sheet name="分析表（3#螺蛳储存用房-安装）" sheetId="59" r:id="rId7"/>
    <sheet name="分析表（室外工程）" sheetId="55" r:id="rId8"/>
    <sheet name="分析表（室外排水）" sheetId="60" r:id="rId9"/>
    <sheet name="询价（铝合金卷帘门）" sheetId="61" r:id="rId10"/>
  </sheets>
  <definedNames>
    <definedName name="_xlnm.Print_Titles" localSheetId="1">'分析表（1#螺蛳种苗繁育大棚）'!$1:$5</definedName>
    <definedName name="_xlnm.Print_Titles" localSheetId="2">'分析表（2#螺蛳分拣包装间）'!$1:$5</definedName>
    <definedName name="_xlnm.Print_Titles" localSheetId="3">'分析表（3#螺蛳储存用房）'!$1:$5</definedName>
    <definedName name="_xlnm.Print_Titles" localSheetId="7">'分析表（室外工程）'!$1:$5</definedName>
    <definedName name="_xlnm.Print_Titles" localSheetId="4">'分析表（1#螺蛳种苗繁育大棚-安装）'!$A$1:$IW$4</definedName>
    <definedName name="_xlnm.Print_Titles" localSheetId="5">'分析表（2#螺蛳分拣包装间-安装）'!$A$1:$IW$4</definedName>
    <definedName name="_xlnm.Print_Titles" localSheetId="6">'分析表（3#螺蛳储存用房-安装）'!$A$1:$IW$4</definedName>
    <definedName name="_xlnm.Print_Titles" localSheetId="8">'分析表（室外排水）'!$A$1:$IW$4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<sst xmlns="http://schemas.openxmlformats.org/spreadsheetml/2006/main" count="1289" uniqueCount="423">
  <si>
    <t>三都镇螺种繁育基地建设（二期）——板江村项目工程审核汇总表</t>
  </si>
  <si>
    <t>工程名称:三都镇螺种繁育基地建设（二期）——板江村项目工程</t>
  </si>
  <si>
    <t>序号</t>
  </si>
  <si>
    <t>单项工程名称</t>
  </si>
  <si>
    <t>送审金额(元)</t>
  </si>
  <si>
    <t>审核金额(元)</t>
  </si>
  <si>
    <t>核增金额C（元）</t>
  </si>
  <si>
    <t>核减金额D=E-C（元）</t>
  </si>
  <si>
    <t>净核减E=B-A</t>
  </si>
  <si>
    <t>净核减比例F=E/A*100%</t>
  </si>
  <si>
    <t>备  注</t>
  </si>
  <si>
    <t>1</t>
  </si>
  <si>
    <t>1#螺蛳种苗繁育大棚</t>
  </si>
  <si>
    <t>2</t>
  </si>
  <si>
    <t>2#螺蛳分拣包装间</t>
  </si>
  <si>
    <t>3</t>
  </si>
  <si>
    <t>3#螺蛳储存用房</t>
  </si>
  <si>
    <t>4</t>
  </si>
  <si>
    <t>1#螺蛳种苗繁育大棚-安装</t>
  </si>
  <si>
    <t>5</t>
  </si>
  <si>
    <t>2#螺蛳分拣包装间-安装</t>
  </si>
  <si>
    <t>6</t>
  </si>
  <si>
    <t>3#螺蛳储存用房-安装</t>
  </si>
  <si>
    <t>7</t>
  </si>
  <si>
    <t>室外工程</t>
  </si>
  <si>
    <t>8</t>
  </si>
  <si>
    <t>室外排水工程</t>
  </si>
  <si>
    <t>合  计</t>
  </si>
  <si>
    <t>三都镇螺种繁育基地建设（二期）——板江村项目工程（1#螺蛳种苗繁育大棚）对比分析表</t>
  </si>
  <si>
    <t>工程名称:三都镇螺种繁育基地建设（二期）——板江村项目</t>
  </si>
  <si>
    <t>项目名称</t>
  </si>
  <si>
    <t>送审工程量/价</t>
  </si>
  <si>
    <t>审核工程量/价</t>
  </si>
  <si>
    <t>差异</t>
  </si>
  <si>
    <t>差异原因分析</t>
  </si>
  <si>
    <t>单位</t>
  </si>
  <si>
    <t>工程量A</t>
  </si>
  <si>
    <t>单价(元)B</t>
  </si>
  <si>
    <t>合价(元)C</t>
  </si>
  <si>
    <t>工程量A1</t>
  </si>
  <si>
    <t>单价(元)B1</t>
  </si>
  <si>
    <t>合价(元)C1</t>
  </si>
  <si>
    <t>核增C1-C</t>
  </si>
  <si>
    <t>核减C1-C</t>
  </si>
  <si>
    <t>A.1 土（石）方工程</t>
  </si>
  <si>
    <t>挖土方</t>
  </si>
  <si>
    <t>m³</t>
  </si>
  <si>
    <t>110.59</t>
  </si>
  <si>
    <t>挖淤泥</t>
  </si>
  <si>
    <t></t>
  </si>
  <si>
    <t>286.72</t>
  </si>
  <si>
    <t>基础回填方</t>
  </si>
  <si>
    <t>池底换填</t>
  </si>
  <si>
    <t>不计外购土</t>
  </si>
  <si>
    <t>余土弃置</t>
  </si>
  <si>
    <t>不计取</t>
  </si>
  <si>
    <t>土方运输增（减）m3·km</t>
  </si>
  <si>
    <t>·km</t>
  </si>
  <si>
    <t>换填土回购</t>
  </si>
  <si>
    <t>回购方运输增（减）m3·km</t>
  </si>
  <si>
    <t>2580.48</t>
  </si>
  <si>
    <t>9</t>
  </si>
  <si>
    <t>淤泥清运</t>
  </si>
  <si>
    <t>10</t>
  </si>
  <si>
    <t>淤泥运输增（减）m3·km</t>
  </si>
  <si>
    <t>11</t>
  </si>
  <si>
    <t>基础钎插</t>
  </si>
  <si>
    <t>孔</t>
  </si>
  <si>
    <t>A.3 砌筑工程</t>
  </si>
  <si>
    <t>12</t>
  </si>
  <si>
    <t>多孔砖墙</t>
  </si>
  <si>
    <t>21.96</t>
  </si>
  <si>
    <t>工程量调整</t>
  </si>
  <si>
    <t>13</t>
  </si>
  <si>
    <t>59.14</t>
  </si>
  <si>
    <t>14</t>
  </si>
  <si>
    <t>坡道地面夯实</t>
  </si>
  <si>
    <t>㎡</t>
  </si>
  <si>
    <t>19.40</t>
  </si>
  <si>
    <t>15</t>
  </si>
  <si>
    <t>坡道垫层</t>
  </si>
  <si>
    <t>5.82</t>
  </si>
  <si>
    <t>16</t>
  </si>
  <si>
    <t>坡道混凝土垫层</t>
  </si>
  <si>
    <t>1.94</t>
  </si>
  <si>
    <t>改为混凝土面随打随抹</t>
  </si>
  <si>
    <t>17</t>
  </si>
  <si>
    <t>坡道水泥砂浆地面</t>
  </si>
  <si>
    <t>18</t>
  </si>
  <si>
    <t>散水</t>
  </si>
  <si>
    <t>69.60</t>
  </si>
  <si>
    <t>单价调整</t>
  </si>
  <si>
    <t>19</t>
  </si>
  <si>
    <t>散水垫层</t>
  </si>
  <si>
    <t>A.4 混凝土及钢筋混凝土工程</t>
  </si>
  <si>
    <t>20</t>
  </si>
  <si>
    <t>垫层</t>
  </si>
  <si>
    <t>6.14</t>
  </si>
  <si>
    <t>21</t>
  </si>
  <si>
    <t>碎石垫层</t>
  </si>
  <si>
    <t>123.58</t>
  </si>
  <si>
    <t>131.63</t>
  </si>
  <si>
    <t>工程量调整，送审少计混凝土地面垫层</t>
  </si>
  <si>
    <t>22</t>
  </si>
  <si>
    <t>毛石混凝土基础</t>
  </si>
  <si>
    <t>106.44</t>
  </si>
  <si>
    <t>105.43</t>
  </si>
  <si>
    <t>改为混凝土基础</t>
  </si>
  <si>
    <t>23</t>
  </si>
  <si>
    <t>独立基础</t>
  </si>
  <si>
    <t>18.82</t>
  </si>
  <si>
    <t>24</t>
  </si>
  <si>
    <t>基础梁</t>
  </si>
  <si>
    <t>3.55</t>
  </si>
  <si>
    <t>25</t>
  </si>
  <si>
    <t>矩形柱</t>
  </si>
  <si>
    <t>15.94</t>
  </si>
  <si>
    <t>13.80</t>
  </si>
  <si>
    <t>26</t>
  </si>
  <si>
    <t>混凝土楼地面</t>
  </si>
  <si>
    <t>107.52</t>
  </si>
  <si>
    <t>752.12</t>
  </si>
  <si>
    <t>定额套取错误（送审按混凝土满堂基础 无梁式计，审核按混凝土地面 200mm计）</t>
  </si>
  <si>
    <t>125.44</t>
  </si>
  <si>
    <t>送审漏项（走廊混凝土楼地面）</t>
  </si>
  <si>
    <t>27</t>
  </si>
  <si>
    <t>现浇构件钢筋制安 10以内</t>
  </si>
  <si>
    <t>t</t>
  </si>
  <si>
    <t>1.736</t>
  </si>
  <si>
    <t>28</t>
  </si>
  <si>
    <t>现浇构件螺纹钢制安 10以上</t>
  </si>
  <si>
    <t>2.206</t>
  </si>
  <si>
    <t>29</t>
  </si>
  <si>
    <t>预埋铁件</t>
  </si>
  <si>
    <t>0.713</t>
  </si>
  <si>
    <t>A.6 金属结构工程</t>
  </si>
  <si>
    <t>30</t>
  </si>
  <si>
    <t>钢管柱</t>
  </si>
  <si>
    <t>3.029</t>
  </si>
  <si>
    <t>31</t>
  </si>
  <si>
    <t>轻钢屋架</t>
  </si>
  <si>
    <t>4.275</t>
  </si>
  <si>
    <t>32</t>
  </si>
  <si>
    <t>钢檩条</t>
  </si>
  <si>
    <t>4.366</t>
  </si>
  <si>
    <t>33</t>
  </si>
  <si>
    <t>屋架钢支撑、钢拉条</t>
  </si>
  <si>
    <t>8.673</t>
  </si>
  <si>
    <t>34</t>
  </si>
  <si>
    <t>钢墙架</t>
  </si>
  <si>
    <t>4.206</t>
  </si>
  <si>
    <t>35</t>
  </si>
  <si>
    <t>彩钢板屋面</t>
  </si>
  <si>
    <t>811.78</t>
  </si>
  <si>
    <t>定额套取错误（送审按补充定额计，审核按屋面保温、隔热 沥青玻璃棉毡定额计）改为0.476彩钢板</t>
  </si>
  <si>
    <t>36</t>
  </si>
  <si>
    <t>镀锌钢板天沟</t>
  </si>
  <si>
    <t>1.092</t>
  </si>
  <si>
    <t>A.10 墙、柱面工程</t>
  </si>
  <si>
    <t>37</t>
  </si>
  <si>
    <t>内墙抹灰</t>
  </si>
  <si>
    <t>109.04</t>
  </si>
  <si>
    <t>38</t>
  </si>
  <si>
    <t>687.00</t>
  </si>
  <si>
    <t>686.32</t>
  </si>
  <si>
    <t>内外墙改为20厚砂浆抹灰，挂网单独计</t>
  </si>
  <si>
    <t>39</t>
  </si>
  <si>
    <t>外墙抹灰</t>
  </si>
  <si>
    <t>110.56</t>
  </si>
  <si>
    <t>40</t>
  </si>
  <si>
    <t>外墙面抗裂砂浆及挂网</t>
  </si>
  <si>
    <t>219.60</t>
  </si>
  <si>
    <t>41</t>
  </si>
  <si>
    <t>彩钢板外墙面</t>
  </si>
  <si>
    <t>517.42</t>
  </si>
  <si>
    <t>A.12 门窗工程</t>
  </si>
  <si>
    <t>42</t>
  </si>
  <si>
    <t>金属卷帘门</t>
  </si>
  <si>
    <t>24.48</t>
  </si>
  <si>
    <t>43</t>
  </si>
  <si>
    <t>卷帘门 电动装置安装</t>
  </si>
  <si>
    <t>套</t>
  </si>
  <si>
    <t>44</t>
  </si>
  <si>
    <t>钢制平开门</t>
  </si>
  <si>
    <t>5.28</t>
  </si>
  <si>
    <t>45</t>
  </si>
  <si>
    <t>90系列铝合金窗</t>
  </si>
  <si>
    <t>40.32</t>
  </si>
  <si>
    <t>钢化中空玻璃与6mm厚钢化玻璃价差</t>
  </si>
  <si>
    <t>A.13 油漆、涂料、裱糊工程</t>
  </si>
  <si>
    <t>46</t>
  </si>
  <si>
    <t>内墙满刮腻子</t>
  </si>
  <si>
    <t>107.90</t>
  </si>
  <si>
    <t>定额套取错误，送审内外墙放在一项，应分开计取，且内墙为两遍</t>
  </si>
  <si>
    <t>47</t>
  </si>
  <si>
    <t>外墙面喷（刷）涂料</t>
  </si>
  <si>
    <t>111.52</t>
  </si>
  <si>
    <t>工程量调整（送审多计内墙面，内墙面只刮腻子，无涂料）</t>
  </si>
  <si>
    <t>48</t>
  </si>
  <si>
    <t>屋面检修楼梯（带护笼）</t>
  </si>
  <si>
    <t>m</t>
  </si>
  <si>
    <t>5.10</t>
  </si>
  <si>
    <t>49</t>
  </si>
  <si>
    <t>钢筋超运距</t>
  </si>
  <si>
    <t>t.km</t>
  </si>
  <si>
    <t>118.26</t>
  </si>
  <si>
    <t>混凝土模板及支架(撑)</t>
  </si>
  <si>
    <t>15.36</t>
  </si>
  <si>
    <t>地面硬化</t>
  </si>
  <si>
    <t>26.76</t>
  </si>
  <si>
    <t>336.72</t>
  </si>
  <si>
    <t>53.76</t>
  </si>
  <si>
    <t>35.58</t>
  </si>
  <si>
    <t>106.64</t>
  </si>
  <si>
    <t>大型机械设备进出场及安拆</t>
  </si>
  <si>
    <t>台次</t>
  </si>
  <si>
    <t>分部分项工程和单价措施项目清单计价合计</t>
  </si>
  <si>
    <t>1.1</t>
  </si>
  <si>
    <t xml:space="preserve">  其中:暂估价</t>
  </si>
  <si>
    <t>总价措施项目清单计价合计</t>
  </si>
  <si>
    <t>2.1</t>
  </si>
  <si>
    <t xml:space="preserve">  其中:安全文明施工费</t>
  </si>
  <si>
    <t>其他项目清单计价合计</t>
  </si>
  <si>
    <t>税前项目清单计价合计</t>
  </si>
  <si>
    <t>规费</t>
  </si>
  <si>
    <t>其中:增值税</t>
  </si>
  <si>
    <t>工程总造价=1+2+3+4+5</t>
  </si>
  <si>
    <t>净核增减额（检查对比用）</t>
  </si>
  <si>
    <t>表－08</t>
  </si>
  <si>
    <t>三都镇螺种繁育基地建设（二期）——板江村项目工程（2#螺蛳分拣包装间）对比分析表</t>
  </si>
  <si>
    <t>回复意见</t>
  </si>
  <si>
    <t>平整场地</t>
  </si>
  <si>
    <t>566.04</t>
  </si>
  <si>
    <t>送审漏项</t>
  </si>
  <si>
    <t>161.01</t>
  </si>
  <si>
    <t>121.70</t>
  </si>
  <si>
    <t>7.17</t>
  </si>
  <si>
    <t>39.31</t>
  </si>
  <si>
    <t>48.00</t>
  </si>
  <si>
    <t>16.83</t>
  </si>
  <si>
    <t>23.80</t>
  </si>
  <si>
    <t>1.80</t>
  </si>
  <si>
    <t>7.14</t>
  </si>
  <si>
    <t>2.38</t>
  </si>
  <si>
    <t>51.48</t>
  </si>
  <si>
    <t>66.49</t>
  </si>
  <si>
    <t>3.09</t>
  </si>
  <si>
    <t>275.79</t>
  </si>
  <si>
    <t>7.06</t>
  </si>
  <si>
    <t>462.77</t>
  </si>
  <si>
    <t>86.40</t>
  </si>
  <si>
    <t>242.33</t>
  </si>
  <si>
    <t>定额套取错误（送审按挖掘机回填 碎石定额计，审核按垫层 碎石 干铺定额计）</t>
  </si>
  <si>
    <t>23.10</t>
  </si>
  <si>
    <t>441.74</t>
  </si>
  <si>
    <t>9.22</t>
  </si>
  <si>
    <t>439.13</t>
  </si>
  <si>
    <t>5.98</t>
  </si>
  <si>
    <t>496.72</t>
  </si>
  <si>
    <t>72.40</t>
  </si>
  <si>
    <t>定额套取错误（送审按混凝土满堂基础 无梁式计，审核按混凝土地面 150mm计）</t>
  </si>
  <si>
    <t>现浇构件钢筋制安 10以内</t>
  </si>
  <si>
    <t>0.036</t>
  </si>
  <si>
    <t>5287.78</t>
  </si>
  <si>
    <t>1.001</t>
  </si>
  <si>
    <t>5302.93</t>
  </si>
  <si>
    <t>1.700</t>
  </si>
  <si>
    <t>4706.84</t>
  </si>
  <si>
    <t>0.475</t>
  </si>
  <si>
    <t>8710.61</t>
  </si>
  <si>
    <t>3.788</t>
  </si>
  <si>
    <t>9060.96</t>
  </si>
  <si>
    <t>2.309</t>
  </si>
  <si>
    <t>9230.53</t>
  </si>
  <si>
    <t>3.098</t>
  </si>
  <si>
    <t>8137.58</t>
  </si>
  <si>
    <t>6.393</t>
  </si>
  <si>
    <t>8130.25</t>
  </si>
  <si>
    <t>3.856</t>
  </si>
  <si>
    <t>8701.33</t>
  </si>
  <si>
    <t>544.70</t>
  </si>
  <si>
    <t>122.09</t>
  </si>
  <si>
    <t>定额套取错误（送审按补充定额计，审核按屋面保温、隔热 沥青玻璃棉毡定额计）</t>
  </si>
  <si>
    <t>0.716</t>
  </si>
  <si>
    <t>6993.98</t>
  </si>
  <si>
    <t>83.40</t>
  </si>
  <si>
    <t>32.01</t>
  </si>
  <si>
    <t>84.92</t>
  </si>
  <si>
    <t>50.99</t>
  </si>
  <si>
    <t>168.32</t>
  </si>
  <si>
    <t>600.57</t>
  </si>
  <si>
    <t>100.05</t>
  </si>
  <si>
    <t>28.08</t>
  </si>
  <si>
    <t>307.43</t>
  </si>
  <si>
    <t>1247.22</t>
  </si>
  <si>
    <t>218.38</t>
  </si>
  <si>
    <t>35.28</t>
  </si>
  <si>
    <t>428.40</t>
  </si>
  <si>
    <t>-44.37</t>
  </si>
  <si>
    <t>17.98</t>
  </si>
  <si>
    <t>27.49</t>
  </si>
  <si>
    <t>7.10</t>
  </si>
  <si>
    <t>163.50</t>
  </si>
  <si>
    <t>82.11</t>
  </si>
  <si>
    <t>1.09</t>
  </si>
  <si>
    <t>13.44</t>
  </si>
  <si>
    <t>34.79</t>
  </si>
  <si>
    <t>15.00</t>
  </si>
  <si>
    <t>34.80</t>
  </si>
  <si>
    <t>48.64</t>
  </si>
  <si>
    <t>60.73</t>
  </si>
  <si>
    <t>92.88</t>
  </si>
  <si>
    <t>65.64</t>
  </si>
  <si>
    <t>40.72</t>
  </si>
  <si>
    <t>70.78</t>
  </si>
  <si>
    <t>10.98</t>
  </si>
  <si>
    <t>三都镇螺种繁育基地建设（二期）——板江村项目工程（3#螺蛳储存用房）对比分析表</t>
  </si>
  <si>
    <t>1.84</t>
  </si>
  <si>
    <t>271.96</t>
  </si>
  <si>
    <t>211.69</t>
  </si>
  <si>
    <t>31.38</t>
  </si>
  <si>
    <t>75.62</t>
  </si>
  <si>
    <t>10.09</t>
  </si>
  <si>
    <t>117.00</t>
  </si>
  <si>
    <t>32.86</t>
  </si>
  <si>
    <t>11.98</t>
  </si>
  <si>
    <t>9.35</t>
  </si>
  <si>
    <t>780.00</t>
  </si>
  <si>
    <t>0.011</t>
  </si>
  <si>
    <t>1.343</t>
  </si>
  <si>
    <t>2.530</t>
  </si>
  <si>
    <t>5.742</t>
  </si>
  <si>
    <t>2.226</t>
  </si>
  <si>
    <t>4.532</t>
  </si>
  <si>
    <t>6.629</t>
  </si>
  <si>
    <t>5.641</t>
  </si>
  <si>
    <t>715.44</t>
  </si>
  <si>
    <t>1.342</t>
  </si>
  <si>
    <t>122.60</t>
  </si>
  <si>
    <t>124.12</t>
  </si>
  <si>
    <t>246.72</t>
  </si>
  <si>
    <t>838.61</t>
  </si>
  <si>
    <t>45.36</t>
  </si>
  <si>
    <t>116.52</t>
  </si>
  <si>
    <t>19.68</t>
  </si>
  <si>
    <t>21.90</t>
  </si>
  <si>
    <t>71.04</t>
  </si>
  <si>
    <t>120.49</t>
  </si>
  <si>
    <t>61.52</t>
  </si>
  <si>
    <t>审核对比分析表</t>
  </si>
  <si>
    <t>工程名称:</t>
  </si>
  <si>
    <t>清 单 名 称</t>
  </si>
  <si>
    <t>送 审 值</t>
  </si>
  <si>
    <t>审 定 值</t>
  </si>
  <si>
    <t>核增(+)</t>
  </si>
  <si>
    <t>核减(-)</t>
  </si>
  <si>
    <t>核增核减情况说明</t>
  </si>
  <si>
    <t>工程量</t>
  </si>
  <si>
    <t>单价</t>
  </si>
  <si>
    <t>合 价</t>
  </si>
  <si>
    <t>B4 电气设备安装工程</t>
  </si>
  <si>
    <t>照明配电箱 AL</t>
  </si>
  <si>
    <t>台</t>
  </si>
  <si>
    <t>广照型灯</t>
  </si>
  <si>
    <t>插座</t>
  </si>
  <si>
    <t>镀锌钢管SC40</t>
  </si>
  <si>
    <t>砖、混凝土结构明配 PC20</t>
  </si>
  <si>
    <t>钢结构支架配管 扣压式JDG20</t>
  </si>
  <si>
    <t>管内穿线 WDZ-BYJ-0.45/0.75kV-4 照明线路</t>
  </si>
  <si>
    <t>防雷及接地工程</t>
  </si>
  <si>
    <t>等电位端子箱</t>
  </si>
  <si>
    <t>避雷引下线</t>
  </si>
  <si>
    <t>避雷针</t>
  </si>
  <si>
    <t>根</t>
  </si>
  <si>
    <t>接地母线</t>
  </si>
  <si>
    <t>接地电阻测试点</t>
  </si>
  <si>
    <t>块</t>
  </si>
  <si>
    <t>电缆工程</t>
  </si>
  <si>
    <t>绝缘铜芯线架设JKYJ-0.6/1kV-(4X10)</t>
  </si>
  <si>
    <t>km</t>
  </si>
  <si>
    <t>B9 给排水、燃气工程</t>
  </si>
  <si>
    <t>给水管 DN32 PN=1.0MPa</t>
  </si>
  <si>
    <t>PVC排水管 DN160</t>
  </si>
  <si>
    <t>PVC排水管 DN300</t>
  </si>
  <si>
    <t>雨水管 DN110</t>
  </si>
  <si>
    <t>灭火器 放置式</t>
  </si>
  <si>
    <t>具</t>
  </si>
  <si>
    <t>雨水斗 DN110</t>
  </si>
  <si>
    <t>个</t>
  </si>
  <si>
    <t>截止阀 DN32 PN=1.0MPa</t>
  </si>
  <si>
    <t>闸阀 DN150</t>
  </si>
  <si>
    <t>水龙头 DN32</t>
  </si>
  <si>
    <t>工程项目汇总</t>
  </si>
  <si>
    <t>分部分项工程和单价措施项目费用合计</t>
  </si>
  <si>
    <t xml:space="preserve">  其中:材料暂估价</t>
  </si>
  <si>
    <t>总价措施项目费用合计</t>
  </si>
  <si>
    <t xml:space="preserve"> </t>
  </si>
  <si>
    <t>其他项目费用合计</t>
  </si>
  <si>
    <t>建筑安装工程费=1+2+3</t>
  </si>
  <si>
    <t>动力配电箱 AP</t>
  </si>
  <si>
    <t>应急照明电箱 ALE</t>
  </si>
  <si>
    <t>双头应急灯</t>
  </si>
  <si>
    <t>应急灯</t>
  </si>
  <si>
    <t>安全出口指示标志</t>
  </si>
  <si>
    <t>双面多信息复合标志灯</t>
  </si>
  <si>
    <t>单面多信息复合标志灯</t>
  </si>
  <si>
    <t>镀锌钢管SC20</t>
  </si>
  <si>
    <t>镀锌钢管SC50</t>
  </si>
  <si>
    <t>JKYJ-0.6/1kV-(4X16)</t>
  </si>
  <si>
    <t>三都镇螺种繁育基地建设（二期）——板江村项目工程（室外工程）对比分析表</t>
  </si>
  <si>
    <t>清理表土</t>
  </si>
  <si>
    <t>652.12</t>
  </si>
  <si>
    <t>已在土建计取</t>
  </si>
  <si>
    <t>级配碎石基层</t>
  </si>
  <si>
    <t>541.00</t>
  </si>
  <si>
    <t>水泥混凝土路面</t>
  </si>
  <si>
    <t>定额套取错误（送审按垫层 混凝土垫层定额计，审核按水泥混凝土路面定额计）</t>
  </si>
  <si>
    <t xml:space="preserve">路面模板 </t>
  </si>
  <si>
    <t>检查井</t>
  </si>
  <si>
    <t>沉沙井</t>
  </si>
  <si>
    <t>座</t>
  </si>
  <si>
    <t>单价核减，调整工程量</t>
  </si>
  <si>
    <t>集水井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</si>
</sst>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.00_ ;[Red]\-0.00\ "/>
    <numFmt numFmtId="179" formatCode="0.00_ ;\-0.00;;"/>
    <numFmt numFmtId="180" formatCode="0.00_);[Red]\(0.00\)"/>
    <numFmt numFmtId="181" formatCode="#,##0.00_ "/>
  </numFmts>
  <fonts count="68">
    <font>
      <sz val="10"/>
      <name val="宋体"/>
      <charset val="134"/>
    </font>
    <font>
      <sz val="10"/>
      <color rgb="FF0000FF"/>
      <name val="宋体"/>
      <charset val="134"/>
    </font>
    <font>
      <sz val="10"/>
      <color rgb="FF000000"/>
      <name val="宋体"/>
      <charset val="134"/>
    </font>
    <font>
      <b/>
      <sz val="19"/>
      <color indexed="8"/>
      <name val="宋体"/>
      <charset val="134"/>
    </font>
    <font>
      <b/>
      <sz val="19"/>
      <name val="宋体"/>
      <charset val="134"/>
    </font>
    <font>
      <b/>
      <sz val="19"/>
      <color rgb="FF0000FF"/>
      <name val="宋体"/>
      <charset val="134"/>
    </font>
    <font>
      <b/>
      <sz val="19"/>
      <color rgb="FF000000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b/>
      <sz val="9"/>
      <color rgb="FF0000FF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indexed="8"/>
      <name val="黑体"/>
      <charset val="134"/>
    </font>
    <font>
      <b/>
      <sz val="9"/>
      <name val="黑体"/>
      <charset val="134"/>
    </font>
    <font>
      <b/>
      <sz val="9"/>
      <color rgb="FF0000FF"/>
      <name val="黑体"/>
      <charset val="134"/>
    </font>
    <font>
      <b/>
      <sz val="9"/>
      <color rgb="FF000000"/>
      <name val="黑体"/>
      <charset val="134"/>
    </font>
    <font>
      <sz val="9"/>
      <color indexed="8"/>
      <name val="宋体"/>
      <charset val="134"/>
    </font>
    <font>
      <sz val="9"/>
      <color rgb="FF0000FF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17"/>
      <color indexed="8"/>
      <name val="宋体"/>
      <charset val="134"/>
    </font>
    <font>
      <b/>
      <sz val="10"/>
      <color rgb="FF000000"/>
      <name val="黑体"/>
      <charset val="134"/>
    </font>
    <font>
      <b/>
      <sz val="10"/>
      <color indexed="8"/>
      <name val="黑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10"/>
      <name val="黑体"/>
      <charset val="134"/>
    </font>
    <font>
      <b/>
      <sz val="10"/>
      <color rgb="FFFF0000"/>
      <name val="黑体"/>
      <charset val="134"/>
    </font>
    <font>
      <sz val="10"/>
      <name val="黑体"/>
      <charset val="134"/>
    </font>
    <font>
      <sz val="10"/>
      <color indexed="12"/>
      <name val="宋体"/>
      <charset val="134"/>
    </font>
    <font>
      <sz val="10"/>
      <color indexed="8"/>
      <name val="宋体"/>
      <charset val="1"/>
    </font>
    <font>
      <sz val="10"/>
      <name val="宋体"/>
      <charset val="1"/>
    </font>
    <font>
      <sz val="9"/>
      <color rgb="FFFF0000"/>
      <name val="宋体"/>
      <charset val="134"/>
    </font>
    <font>
      <sz val="9"/>
      <name val="宋体"/>
      <charset val="134"/>
      <scheme val="minor"/>
    </font>
    <font>
      <sz val="10"/>
      <color indexed="12"/>
      <name val="宋体"/>
      <charset val="1"/>
    </font>
    <font>
      <b/>
      <sz val="9"/>
      <color indexed="8"/>
      <name val="宋体"/>
      <charset val="1"/>
    </font>
    <font>
      <sz val="9"/>
      <color indexed="12"/>
      <name val="宋体"/>
      <charset val="1"/>
    </font>
    <font>
      <b/>
      <sz val="11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color indexed="8"/>
      <name val="宋体"/>
      <charset val="1"/>
    </font>
    <font>
      <sz val="9"/>
      <color indexed="8"/>
      <name val="宋体"/>
      <charset val="1"/>
    </font>
    <font>
      <sz val="10"/>
      <color rgb="FF000000"/>
      <name val="微软雅黑"/>
      <charset val="134"/>
    </font>
    <font>
      <sz val="10"/>
      <color indexed="8"/>
      <name val="黑体"/>
      <charset val="134"/>
    </font>
    <font>
      <sz val="10"/>
      <color rgb="FFFF000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Arial"/>
      <charset val="134"/>
    </font>
    <font>
      <sz val="12"/>
      <color indexed="8"/>
      <name val="Arial"/>
      <charset val="0"/>
    </font>
    <font>
      <sz val="12"/>
      <name val="宋体"/>
      <charset val="134"/>
    </font>
    <font>
      <sz val="9"/>
      <color theme="1"/>
      <name val="宋体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rgb="FFFFFF00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 applyAlignment="0"/>
    <xf numFmtId="43" fontId="44" fillId="0" borderId="0" applyFont="0" applyFill="0" applyBorder="0" applyAlignment="0" applyProtection="0">
      <alignment vertical="center"/>
    </xf>
    <xf numFmtId="44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2" fontId="44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8" borderId="17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2" fillId="0" borderId="19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9" borderId="20" applyNumberFormat="0" applyAlignment="0" applyProtection="0">
      <alignment vertical="center"/>
    </xf>
    <xf numFmtId="0" fontId="54" fillId="10" borderId="21" applyNumberFormat="0" applyAlignment="0" applyProtection="0">
      <alignment vertical="center"/>
    </xf>
    <xf numFmtId="0" fontId="55" fillId="10" borderId="20" applyNumberFormat="0" applyAlignment="0" applyProtection="0">
      <alignment vertical="center"/>
    </xf>
    <xf numFmtId="0" fontId="56" fillId="11" borderId="22" applyNumberFormat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8" fillId="0" borderId="24" applyNumberFormat="0" applyFill="0" applyAlignment="0" applyProtection="0">
      <alignment vertical="center"/>
    </xf>
    <xf numFmtId="0" fontId="59" fillId="12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62" fillId="15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63" fillId="17" borderId="0" applyNumberFormat="0" applyBorder="0" applyAlignment="0" applyProtection="0">
      <alignment vertical="center"/>
    </xf>
    <xf numFmtId="0" fontId="62" fillId="18" borderId="0" applyNumberFormat="0" applyBorder="0" applyAlignment="0" applyProtection="0">
      <alignment vertical="center"/>
    </xf>
    <xf numFmtId="0" fontId="62" fillId="19" borderId="0" applyNumberFormat="0" applyBorder="0" applyAlignment="0" applyProtection="0">
      <alignment vertical="center"/>
    </xf>
    <xf numFmtId="0" fontId="63" fillId="20" borderId="0" applyNumberFormat="0" applyBorder="0" applyAlignment="0" applyProtection="0">
      <alignment vertical="center"/>
    </xf>
    <xf numFmtId="0" fontId="63" fillId="21" borderId="0" applyNumberFormat="0" applyBorder="0" applyAlignment="0" applyProtection="0">
      <alignment vertical="center"/>
    </xf>
    <xf numFmtId="0" fontId="62" fillId="22" borderId="0" applyNumberFormat="0" applyBorder="0" applyAlignment="0" applyProtection="0">
      <alignment vertical="center"/>
    </xf>
    <xf numFmtId="0" fontId="62" fillId="23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62" fillId="26" borderId="0" applyNumberFormat="0" applyBorder="0" applyAlignment="0" applyProtection="0">
      <alignment vertical="center"/>
    </xf>
    <xf numFmtId="0" fontId="62" fillId="27" borderId="0" applyNumberFormat="0" applyBorder="0" applyAlignment="0" applyProtection="0">
      <alignment vertical="center"/>
    </xf>
    <xf numFmtId="0" fontId="63" fillId="28" borderId="0" applyNumberFormat="0" applyBorder="0" applyAlignment="0" applyProtection="0">
      <alignment vertical="center"/>
    </xf>
    <xf numFmtId="0" fontId="63" fillId="29" borderId="0" applyNumberFormat="0" applyBorder="0" applyAlignment="0" applyProtection="0">
      <alignment vertical="center"/>
    </xf>
    <xf numFmtId="0" fontId="62" fillId="30" borderId="0" applyNumberFormat="0" applyBorder="0" applyAlignment="0" applyProtection="0">
      <alignment vertical="center"/>
    </xf>
    <xf numFmtId="0" fontId="62" fillId="31" borderId="0" applyNumberFormat="0" applyBorder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0" fontId="63" fillId="33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63" fillId="36" borderId="0" applyNumberFormat="0" applyBorder="0" applyAlignment="0" applyProtection="0">
      <alignment vertical="center"/>
    </xf>
    <xf numFmtId="0" fontId="63" fillId="37" borderId="0" applyNumberFormat="0" applyBorder="0" applyAlignment="0" applyProtection="0">
      <alignment vertical="center"/>
    </xf>
    <xf numFmtId="0" fontId="62" fillId="38" borderId="0" applyNumberFormat="0" applyBorder="0" applyAlignment="0" applyProtection="0">
      <alignment vertical="center"/>
    </xf>
    <xf numFmtId="0" fontId="64" fillId="0" borderId="0">
      <alignment horizontal="left" vertical="top" wrapText="1"/>
    </xf>
    <xf numFmtId="0" fontId="65" fillId="0" borderId="0">
      <alignment horizontal="left" vertical="top" wrapText="1"/>
    </xf>
    <xf numFmtId="0" fontId="66" fillId="0" borderId="0">
      <alignment vertical="center"/>
    </xf>
    <xf numFmtId="0" fontId="67" fillId="0" borderId="0"/>
    <xf numFmtId="0" fontId="0" fillId="0" borderId="0"/>
  </cellStyleXfs>
  <cellXfs count="274">
    <xf numFmtId="0" fontId="0" fillId="0" borderId="0" xfId="0"/>
    <xf numFmtId="176" fontId="0" fillId="0" borderId="0" xfId="0" applyNumberFormat="1"/>
    <xf numFmtId="0" fontId="0" fillId="0" borderId="0" xfId="0" applyFill="1" applyBorder="1" applyAlignment="1"/>
    <xf numFmtId="0" fontId="0" fillId="0" borderId="0" xfId="0" applyFill="1" applyBorder="1" applyAlignment="1">
      <alignment horizontal="center" vertical="center"/>
    </xf>
    <xf numFmtId="177" fontId="0" fillId="0" borderId="0" xfId="0" applyNumberFormat="1" applyFill="1" applyBorder="1" applyAlignment="1"/>
    <xf numFmtId="176" fontId="0" fillId="0" borderId="0" xfId="0" applyNumberFormat="1" applyFill="1" applyBorder="1" applyAlignment="1"/>
    <xf numFmtId="176" fontId="0" fillId="0" borderId="0" xfId="0" applyNumberFormat="1" applyFont="1" applyFill="1" applyBorder="1" applyAlignment="1"/>
    <xf numFmtId="177" fontId="1" fillId="0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176" fontId="1" fillId="0" borderId="0" xfId="0" applyNumberFormat="1" applyFont="1" applyFill="1" applyAlignment="1"/>
    <xf numFmtId="178" fontId="0" fillId="0" borderId="0" xfId="0" applyNumberFormat="1" applyFont="1" applyFill="1" applyBorder="1" applyAlignment="1"/>
    <xf numFmtId="0" fontId="2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176" fontId="4" fillId="0" borderId="0" xfId="0" applyNumberFormat="1" applyFont="1" applyFill="1" applyBorder="1" applyAlignment="1" applyProtection="1">
      <alignment horizontal="center" vertical="center"/>
    </xf>
    <xf numFmtId="177" fontId="5" fillId="0" borderId="0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8" fontId="4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Fill="1" applyBorder="1" applyAlignment="1" applyProtection="1">
      <alignment vertical="center"/>
    </xf>
    <xf numFmtId="176" fontId="7" fillId="0" borderId="1" xfId="0" applyNumberFormat="1" applyFont="1" applyFill="1" applyBorder="1" applyAlignment="1" applyProtection="1">
      <alignment vertical="center"/>
    </xf>
    <xf numFmtId="176" fontId="8" fillId="0" borderId="1" xfId="0" applyNumberFormat="1" applyFont="1" applyFill="1" applyBorder="1" applyAlignment="1" applyProtection="1">
      <alignment vertical="center"/>
    </xf>
    <xf numFmtId="177" fontId="9" fillId="0" borderId="1" xfId="0" applyNumberFormat="1" applyFont="1" applyFill="1" applyBorder="1" applyAlignment="1" applyProtection="1">
      <alignment vertical="center"/>
    </xf>
    <xf numFmtId="176" fontId="9" fillId="0" borderId="1" xfId="0" applyNumberFormat="1" applyFont="1" applyFill="1" applyBorder="1" applyAlignment="1" applyProtection="1">
      <alignment vertical="center"/>
    </xf>
    <xf numFmtId="176" fontId="9" fillId="0" borderId="0" xfId="0" applyNumberFormat="1" applyFont="1" applyFill="1" applyBorder="1" applyAlignment="1" applyProtection="1">
      <alignment vertical="center"/>
    </xf>
    <xf numFmtId="178" fontId="10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vertical="center"/>
    </xf>
    <xf numFmtId="49" fontId="12" fillId="0" borderId="2" xfId="0" applyNumberFormat="1" applyFont="1" applyFill="1" applyBorder="1" applyAlignment="1" applyProtection="1">
      <alignment horizontal="center" vertical="center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177" fontId="12" fillId="0" borderId="2" xfId="0" applyNumberFormat="1" applyFont="1" applyFill="1" applyBorder="1" applyAlignment="1" applyProtection="1">
      <alignment horizontal="center" vertical="center"/>
    </xf>
    <xf numFmtId="176" fontId="12" fillId="0" borderId="2" xfId="0" applyNumberFormat="1" applyFont="1" applyFill="1" applyBorder="1" applyAlignment="1" applyProtection="1">
      <alignment horizontal="center" vertical="center"/>
    </xf>
    <xf numFmtId="176" fontId="13" fillId="0" borderId="2" xfId="0" applyNumberFormat="1" applyFont="1" applyFill="1" applyBorder="1" applyAlignment="1" applyProtection="1">
      <alignment horizontal="center" vertical="center"/>
    </xf>
    <xf numFmtId="177" fontId="14" fillId="0" borderId="2" xfId="0" applyNumberFormat="1" applyFont="1" applyFill="1" applyBorder="1" applyAlignment="1" applyProtection="1">
      <alignment horizontal="center" vertical="center"/>
    </xf>
    <xf numFmtId="176" fontId="14" fillId="0" borderId="2" xfId="0" applyNumberFormat="1" applyFont="1" applyFill="1" applyBorder="1" applyAlignment="1" applyProtection="1">
      <alignment horizontal="center" vertical="center"/>
    </xf>
    <xf numFmtId="49" fontId="15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/>
    <xf numFmtId="0" fontId="10" fillId="0" borderId="2" xfId="0" applyNumberFormat="1" applyFont="1" applyFill="1" applyBorder="1" applyAlignment="1" applyProtection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177" fontId="17" fillId="0" borderId="2" xfId="0" applyNumberFormat="1" applyFont="1" applyFill="1" applyBorder="1" applyAlignment="1">
      <alignment horizontal="right" vertical="center"/>
    </xf>
    <xf numFmtId="0" fontId="17" fillId="0" borderId="2" xfId="0" applyNumberFormat="1" applyFont="1" applyFill="1" applyBorder="1" applyAlignment="1">
      <alignment horizontal="right" vertical="center"/>
    </xf>
    <xf numFmtId="178" fontId="10" fillId="0" borderId="2" xfId="0" applyNumberFormat="1" applyFont="1" applyFill="1" applyBorder="1" applyAlignment="1" applyProtection="1">
      <alignment horizontal="right" vertical="center"/>
    </xf>
    <xf numFmtId="176" fontId="11" fillId="0" borderId="2" xfId="0" applyNumberFormat="1" applyFont="1" applyFill="1" applyBorder="1" applyAlignment="1" applyProtection="1">
      <alignment vertical="center" wrapText="1"/>
    </xf>
    <xf numFmtId="0" fontId="10" fillId="0" borderId="2" xfId="0" applyFont="1" applyFill="1" applyBorder="1" applyAlignment="1">
      <alignment vertical="center"/>
    </xf>
    <xf numFmtId="176" fontId="11" fillId="0" borderId="3" xfId="0" applyNumberFormat="1" applyFont="1" applyFill="1" applyBorder="1" applyAlignment="1" applyProtection="1">
      <alignment vertical="center" wrapText="1"/>
    </xf>
    <xf numFmtId="177" fontId="18" fillId="0" borderId="2" xfId="0" applyNumberFormat="1" applyFont="1" applyFill="1" applyBorder="1" applyAlignment="1">
      <alignment horizontal="right" vertical="center"/>
    </xf>
    <xf numFmtId="0" fontId="18" fillId="0" borderId="2" xfId="0" applyNumberFormat="1" applyFont="1" applyFill="1" applyBorder="1" applyAlignment="1">
      <alignment horizontal="right" vertical="center"/>
    </xf>
    <xf numFmtId="49" fontId="16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right" vertical="center"/>
    </xf>
    <xf numFmtId="176" fontId="10" fillId="0" borderId="2" xfId="0" applyNumberFormat="1" applyFont="1" applyFill="1" applyBorder="1" applyAlignment="1">
      <alignment horizontal="right" vertical="center"/>
    </xf>
    <xf numFmtId="176" fontId="10" fillId="0" borderId="2" xfId="0" applyNumberFormat="1" applyFont="1" applyFill="1" applyBorder="1" applyAlignment="1" applyProtection="1">
      <alignment horizontal="right" vertical="center"/>
    </xf>
    <xf numFmtId="176" fontId="17" fillId="0" borderId="2" xfId="0" applyNumberFormat="1" applyFont="1" applyFill="1" applyBorder="1" applyAlignment="1">
      <alignment horizontal="right" vertical="center"/>
    </xf>
    <xf numFmtId="176" fontId="17" fillId="0" borderId="2" xfId="0" applyNumberFormat="1" applyFont="1" applyFill="1" applyBorder="1" applyAlignment="1" applyProtection="1">
      <alignment horizontal="right" vertical="center"/>
    </xf>
    <xf numFmtId="0" fontId="11" fillId="0" borderId="4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center" vertical="center"/>
    </xf>
    <xf numFmtId="177" fontId="10" fillId="3" borderId="6" xfId="0" applyNumberFormat="1" applyFont="1" applyFill="1" applyBorder="1" applyAlignment="1">
      <alignment horizontal="right" vertical="center"/>
    </xf>
    <xf numFmtId="176" fontId="10" fillId="3" borderId="6" xfId="0" applyNumberFormat="1" applyFont="1" applyFill="1" applyBorder="1" applyAlignment="1">
      <alignment horizontal="right" vertical="center"/>
    </xf>
    <xf numFmtId="177" fontId="17" fillId="3" borderId="6" xfId="0" applyNumberFormat="1" applyFont="1" applyFill="1" applyBorder="1" applyAlignment="1">
      <alignment horizontal="right" vertical="center"/>
    </xf>
    <xf numFmtId="176" fontId="17" fillId="3" borderId="6" xfId="0" applyNumberFormat="1" applyFont="1" applyFill="1" applyBorder="1" applyAlignment="1">
      <alignment horizontal="right" vertical="center"/>
    </xf>
    <xf numFmtId="178" fontId="10" fillId="3" borderId="6" xfId="0" applyNumberFormat="1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right" vertical="center"/>
    </xf>
    <xf numFmtId="176" fontId="8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wrapText="1"/>
    </xf>
    <xf numFmtId="177" fontId="9" fillId="0" borderId="2" xfId="0" applyNumberFormat="1" applyFont="1" applyFill="1" applyBorder="1" applyAlignment="1">
      <alignment horizontal="right" vertical="center"/>
    </xf>
    <xf numFmtId="176" fontId="9" fillId="0" borderId="2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right" vertical="center"/>
    </xf>
    <xf numFmtId="178" fontId="8" fillId="0" borderId="2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/>
    <xf numFmtId="0" fontId="0" fillId="0" borderId="2" xfId="0" applyFill="1" applyBorder="1" applyAlignment="1">
      <alignment horizontal="center" vertical="center"/>
    </xf>
    <xf numFmtId="177" fontId="0" fillId="0" borderId="2" xfId="0" applyNumberFormat="1" applyFill="1" applyBorder="1" applyAlignment="1"/>
    <xf numFmtId="176" fontId="0" fillId="0" borderId="2" xfId="0" applyNumberFormat="1" applyFill="1" applyBorder="1" applyAlignment="1"/>
    <xf numFmtId="176" fontId="0" fillId="0" borderId="2" xfId="0" applyNumberFormat="1" applyFont="1" applyFill="1" applyBorder="1" applyAlignment="1"/>
    <xf numFmtId="177" fontId="1" fillId="0" borderId="2" xfId="0" applyNumberFormat="1" applyFont="1" applyFill="1" applyBorder="1" applyAlignment="1"/>
    <xf numFmtId="176" fontId="1" fillId="0" borderId="2" xfId="0" applyNumberFormat="1" applyFont="1" applyFill="1" applyBorder="1" applyAlignment="1"/>
    <xf numFmtId="10" fontId="1" fillId="0" borderId="2" xfId="0" applyNumberFormat="1" applyFont="1" applyFill="1" applyBorder="1" applyAlignment="1"/>
    <xf numFmtId="10" fontId="0" fillId="0" borderId="2" xfId="0" applyNumberFormat="1" applyFont="1" applyFill="1" applyBorder="1" applyAlignment="1"/>
    <xf numFmtId="0" fontId="2" fillId="0" borderId="2" xfId="0" applyFont="1" applyFill="1" applyBorder="1" applyAlignment="1">
      <alignment vertical="center" wrapText="1"/>
    </xf>
    <xf numFmtId="0" fontId="0" fillId="0" borderId="0" xfId="0" applyAlignment="1"/>
    <xf numFmtId="0" fontId="0" fillId="4" borderId="0" xfId="0" applyFill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9" fontId="20" fillId="0" borderId="0" xfId="0" applyNumberFormat="1" applyFont="1" applyFill="1" applyBorder="1" applyAlignment="1" applyProtection="1">
      <alignment horizontal="center" vertical="center"/>
    </xf>
    <xf numFmtId="0" fontId="0" fillId="4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49" fontId="21" fillId="0" borderId="1" xfId="0" applyNumberFormat="1" applyFont="1" applyFill="1" applyBorder="1" applyAlignment="1" applyProtection="1">
      <alignment horizontal="left" vertical="center"/>
    </xf>
    <xf numFmtId="49" fontId="22" fillId="0" borderId="1" xfId="0" applyNumberFormat="1" applyFont="1" applyFill="1" applyBorder="1" applyAlignment="1" applyProtection="1">
      <alignment horizontal="left" vertical="center"/>
    </xf>
    <xf numFmtId="49" fontId="23" fillId="4" borderId="1" xfId="0" applyNumberFormat="1" applyFont="1" applyFill="1" applyBorder="1" applyAlignment="1" applyProtection="1">
      <alignment horizontal="left"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3" fillId="0" borderId="1" xfId="0" applyNumberFormat="1" applyFont="1" applyFill="1" applyBorder="1" applyAlignment="1" applyProtection="1">
      <alignment horizontal="center" vertical="center"/>
    </xf>
    <xf numFmtId="49" fontId="24" fillId="0" borderId="1" xfId="0" applyNumberFormat="1" applyFont="1" applyFill="1" applyBorder="1" applyAlignment="1" applyProtection="1">
      <alignment horizontal="center" vertical="center"/>
    </xf>
    <xf numFmtId="49" fontId="22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vertical="center"/>
    </xf>
    <xf numFmtId="49" fontId="22" fillId="0" borderId="2" xfId="0" applyNumberFormat="1" applyFont="1" applyFill="1" applyBorder="1" applyAlignment="1" applyProtection="1">
      <alignment horizontal="center" vertical="center" wrapText="1"/>
    </xf>
    <xf numFmtId="49" fontId="22" fillId="4" borderId="2" xfId="0" applyNumberFormat="1" applyFont="1" applyFill="1" applyBorder="1" applyAlignment="1" applyProtection="1">
      <alignment horizontal="center" vertical="center"/>
    </xf>
    <xf numFmtId="49" fontId="22" fillId="0" borderId="8" xfId="0" applyNumberFormat="1" applyFont="1" applyFill="1" applyBorder="1" applyAlignment="1" applyProtection="1">
      <alignment horizontal="center" vertical="center"/>
    </xf>
    <xf numFmtId="49" fontId="25" fillId="2" borderId="5" xfId="0" applyNumberFormat="1" applyFont="1" applyFill="1" applyBorder="1" applyAlignment="1">
      <alignment horizontal="center" vertical="center"/>
    </xf>
    <xf numFmtId="49" fontId="25" fillId="2" borderId="6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 applyProtection="1">
      <alignment horizontal="center" vertical="center"/>
    </xf>
    <xf numFmtId="0" fontId="27" fillId="0" borderId="2" xfId="0" applyNumberFormat="1" applyFont="1" applyFill="1" applyBorder="1" applyAlignment="1" applyProtection="1">
      <alignment wrapText="1"/>
    </xf>
    <xf numFmtId="0" fontId="27" fillId="4" borderId="2" xfId="0" applyNumberFormat="1" applyFont="1" applyFill="1" applyBorder="1" applyAlignment="1" applyProtection="1"/>
    <xf numFmtId="49" fontId="22" fillId="0" borderId="9" xfId="0" applyNumberFormat="1" applyFont="1" applyFill="1" applyBorder="1" applyAlignment="1" applyProtection="1">
      <alignment horizontal="center" vertical="center"/>
    </xf>
    <xf numFmtId="49" fontId="25" fillId="2" borderId="9" xfId="0" applyNumberFormat="1" applyFont="1" applyFill="1" applyBorder="1" applyAlignment="1">
      <alignment horizontal="center" vertical="center"/>
    </xf>
    <xf numFmtId="49" fontId="22" fillId="2" borderId="9" xfId="0" applyNumberFormat="1" applyFont="1" applyFill="1" applyBorder="1" applyAlignment="1">
      <alignment horizontal="center" vertical="center"/>
    </xf>
    <xf numFmtId="49" fontId="22" fillId="2" borderId="10" xfId="0" applyNumberFormat="1" applyFont="1" applyFill="1" applyBorder="1" applyAlignment="1">
      <alignment horizontal="center" vertical="center"/>
    </xf>
    <xf numFmtId="49" fontId="22" fillId="2" borderId="8" xfId="0" applyNumberFormat="1" applyFont="1" applyFill="1" applyBorder="1" applyAlignment="1">
      <alignment horizontal="center" vertical="center"/>
    </xf>
    <xf numFmtId="49" fontId="25" fillId="0" borderId="9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 applyProtection="1">
      <alignment horizontal="center" vertical="center"/>
    </xf>
    <xf numFmtId="49" fontId="25" fillId="2" borderId="10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vertical="center"/>
    </xf>
    <xf numFmtId="0" fontId="27" fillId="0" borderId="2" xfId="0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27" fillId="0" borderId="8" xfId="0" applyNumberFormat="1" applyFont="1" applyFill="1" applyBorder="1" applyAlignment="1" applyProtection="1">
      <alignment wrapText="1"/>
    </xf>
    <xf numFmtId="0" fontId="27" fillId="2" borderId="9" xfId="0" applyFont="1" applyFill="1" applyBorder="1" applyAlignment="1">
      <alignment vertical="center"/>
    </xf>
    <xf numFmtId="0" fontId="27" fillId="0" borderId="8" xfId="0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 applyProtection="1">
      <alignment horizontal="center" vertical="center"/>
    </xf>
    <xf numFmtId="49" fontId="16" fillId="2" borderId="8" xfId="0" applyNumberFormat="1" applyFont="1" applyFill="1" applyBorder="1" applyAlignment="1" applyProtection="1">
      <alignment horizontal="center" vertical="center"/>
    </xf>
    <xf numFmtId="49" fontId="24" fillId="4" borderId="2" xfId="0" applyNumberFormat="1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179" fontId="0" fillId="2" borderId="2" xfId="0" applyNumberFormat="1" applyFont="1" applyFill="1" applyBorder="1" applyAlignment="1">
      <alignment horizontal="center" vertical="center"/>
    </xf>
    <xf numFmtId="179" fontId="28" fillId="2" borderId="2" xfId="0" applyNumberFormat="1" applyFont="1" applyFill="1" applyBorder="1" applyAlignment="1">
      <alignment horizontal="right" vertical="center"/>
    </xf>
    <xf numFmtId="179" fontId="28" fillId="2" borderId="8" xfId="0" applyNumberFormat="1" applyFont="1" applyFill="1" applyBorder="1" applyAlignment="1">
      <alignment horizontal="right" vertical="center"/>
    </xf>
    <xf numFmtId="49" fontId="29" fillId="2" borderId="8" xfId="0" applyNumberFormat="1" applyFont="1" applyFill="1" applyBorder="1" applyAlignment="1">
      <alignment horizontal="center" vertical="center"/>
    </xf>
    <xf numFmtId="179" fontId="30" fillId="2" borderId="8" xfId="0" applyNumberFormat="1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right" vertical="center"/>
    </xf>
    <xf numFmtId="176" fontId="10" fillId="0" borderId="11" xfId="0" applyNumberFormat="1" applyFont="1" applyFill="1" applyBorder="1" applyAlignment="1">
      <alignment horizontal="center" vertical="center"/>
    </xf>
    <xf numFmtId="0" fontId="31" fillId="0" borderId="8" xfId="0" applyNumberFormat="1" applyFont="1" applyFill="1" applyBorder="1" applyAlignment="1">
      <alignment horizontal="center" vertical="center"/>
    </xf>
    <xf numFmtId="49" fontId="24" fillId="2" borderId="13" xfId="0" applyNumberFormat="1" applyFont="1" applyFill="1" applyBorder="1" applyAlignment="1">
      <alignment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176" fontId="10" fillId="0" borderId="11" xfId="0" applyNumberFormat="1" applyFont="1" applyFill="1" applyBorder="1" applyAlignment="1">
      <alignment horizontal="center" vertical="center" wrapText="1"/>
    </xf>
    <xf numFmtId="49" fontId="24" fillId="4" borderId="13" xfId="0" applyNumberFormat="1" applyFont="1" applyFill="1" applyBorder="1" applyAlignment="1">
      <alignment vertical="center" wrapText="1"/>
    </xf>
    <xf numFmtId="49" fontId="29" fillId="4" borderId="8" xfId="0" applyNumberFormat="1" applyFont="1" applyFill="1" applyBorder="1" applyAlignment="1">
      <alignment horizontal="left" vertical="center" wrapText="1"/>
    </xf>
    <xf numFmtId="176" fontId="0" fillId="0" borderId="2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31" fillId="0" borderId="8" xfId="0" applyNumberFormat="1" applyFont="1" applyFill="1" applyBorder="1" applyAlignment="1">
      <alignment horizontal="center" vertical="center"/>
    </xf>
    <xf numFmtId="49" fontId="29" fillId="4" borderId="2" xfId="0" applyNumberFormat="1" applyFont="1" applyFill="1" applyBorder="1" applyAlignment="1">
      <alignment horizontal="left" vertical="center" wrapText="1"/>
    </xf>
    <xf numFmtId="49" fontId="29" fillId="2" borderId="8" xfId="0" applyNumberFormat="1" applyFont="1" applyFill="1" applyBorder="1" applyAlignment="1">
      <alignment horizontal="center" vertical="center" wrapText="1"/>
    </xf>
    <xf numFmtId="179" fontId="30" fillId="2" borderId="8" xfId="0" applyNumberFormat="1" applyFont="1" applyFill="1" applyBorder="1" applyAlignment="1">
      <alignment horizontal="right" vertical="center"/>
    </xf>
    <xf numFmtId="179" fontId="33" fillId="2" borderId="8" xfId="0" applyNumberFormat="1" applyFont="1" applyFill="1" applyBorder="1" applyAlignment="1">
      <alignment horizontal="center" vertical="center"/>
    </xf>
    <xf numFmtId="49" fontId="34" fillId="4" borderId="2" xfId="0" applyNumberFormat="1" applyFont="1" applyFill="1" applyBorder="1" applyAlignment="1">
      <alignment horizontal="left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/>
    </xf>
    <xf numFmtId="179" fontId="35" fillId="2" borderId="8" xfId="0" applyNumberFormat="1" applyFont="1" applyFill="1" applyBorder="1" applyAlignment="1">
      <alignment horizontal="right" vertical="center"/>
    </xf>
    <xf numFmtId="179" fontId="35" fillId="2" borderId="8" xfId="0" applyNumberFormat="1" applyFont="1" applyFill="1" applyBorder="1" applyAlignment="1">
      <alignment horizontal="center" vertical="center"/>
    </xf>
    <xf numFmtId="176" fontId="10" fillId="0" borderId="8" xfId="0" applyNumberFormat="1" applyFont="1" applyFill="1" applyBorder="1" applyAlignment="1">
      <alignment horizontal="right" vertical="center"/>
    </xf>
    <xf numFmtId="176" fontId="0" fillId="0" borderId="1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 wrapText="1"/>
    </xf>
    <xf numFmtId="49" fontId="36" fillId="2" borderId="5" xfId="0" applyNumberFormat="1" applyFont="1" applyFill="1" applyBorder="1" applyAlignment="1">
      <alignment horizontal="center" vertical="center" wrapText="1"/>
    </xf>
    <xf numFmtId="49" fontId="36" fillId="4" borderId="7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/>
    </xf>
    <xf numFmtId="179" fontId="10" fillId="2" borderId="2" xfId="0" applyNumberFormat="1" applyFont="1" applyFill="1" applyBorder="1" applyAlignment="1">
      <alignment horizontal="center" vertical="center"/>
    </xf>
    <xf numFmtId="179" fontId="23" fillId="2" borderId="2" xfId="0" applyNumberFormat="1" applyFont="1" applyFill="1" applyBorder="1" applyAlignment="1">
      <alignment horizontal="center" vertical="center"/>
    </xf>
    <xf numFmtId="179" fontId="33" fillId="2" borderId="2" xfId="0" applyNumberFormat="1" applyFont="1" applyFill="1" applyBorder="1" applyAlignment="1">
      <alignment horizontal="right" vertical="center"/>
    </xf>
    <xf numFmtId="179" fontId="0" fillId="2" borderId="2" xfId="0" applyNumberFormat="1" applyFont="1" applyFill="1" applyBorder="1" applyAlignment="1">
      <alignment horizontal="right" vertical="center"/>
    </xf>
    <xf numFmtId="0" fontId="10" fillId="2" borderId="2" xfId="0" applyNumberFormat="1" applyFont="1" applyFill="1" applyBorder="1" applyAlignment="1">
      <alignment horizontal="right" vertical="center"/>
    </xf>
    <xf numFmtId="179" fontId="30" fillId="2" borderId="2" xfId="0" applyNumberFormat="1" applyFont="1" applyFill="1" applyBorder="1" applyAlignment="1">
      <alignment horizontal="right" vertical="center"/>
    </xf>
    <xf numFmtId="179" fontId="33" fillId="2" borderId="2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6" fillId="4" borderId="7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179" fontId="8" fillId="2" borderId="2" xfId="0" applyNumberFormat="1" applyFont="1" applyFill="1" applyBorder="1" applyAlignment="1">
      <alignment horizontal="center" vertical="center"/>
    </xf>
    <xf numFmtId="49" fontId="24" fillId="2" borderId="15" xfId="0" applyNumberFormat="1" applyFont="1" applyFill="1" applyBorder="1" applyAlignment="1">
      <alignment horizontal="center" vertical="center"/>
    </xf>
    <xf numFmtId="49" fontId="12" fillId="4" borderId="15" xfId="0" applyNumberFormat="1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180" fontId="1" fillId="0" borderId="2" xfId="0" applyNumberFormat="1" applyFont="1" applyFill="1" applyBorder="1" applyAlignment="1"/>
    <xf numFmtId="0" fontId="0" fillId="0" borderId="0" xfId="0" applyAlignment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49" fontId="37" fillId="4" borderId="2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49" fontId="24" fillId="4" borderId="13" xfId="0" applyNumberFormat="1" applyFont="1" applyFill="1" applyBorder="1" applyAlignment="1">
      <alignment horizontal="left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 wrapText="1"/>
    </xf>
    <xf numFmtId="49" fontId="38" fillId="4" borderId="8" xfId="0" applyNumberFormat="1" applyFont="1" applyFill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49" fontId="39" fillId="4" borderId="2" xfId="0" applyNumberFormat="1" applyFont="1" applyFill="1" applyBorder="1" applyAlignment="1">
      <alignment horizontal="left" vertical="center" wrapText="1"/>
    </xf>
    <xf numFmtId="176" fontId="10" fillId="0" borderId="12" xfId="0" applyNumberFormat="1" applyFont="1" applyFill="1" applyBorder="1" applyAlignment="1">
      <alignment horizontal="center" vertical="center"/>
    </xf>
    <xf numFmtId="49" fontId="29" fillId="5" borderId="2" xfId="0" applyNumberFormat="1" applyFont="1" applyFill="1" applyBorder="1" applyAlignment="1">
      <alignment horizontal="left" vertical="center" wrapText="1"/>
    </xf>
    <xf numFmtId="49" fontId="29" fillId="5" borderId="8" xfId="0" applyNumberFormat="1" applyFont="1" applyFill="1" applyBorder="1" applyAlignment="1">
      <alignment horizontal="center" vertical="center" wrapText="1"/>
    </xf>
    <xf numFmtId="49" fontId="29" fillId="5" borderId="8" xfId="0" applyNumberFormat="1" applyFont="1" applyFill="1" applyBorder="1" applyAlignment="1">
      <alignment horizontal="center" vertical="center"/>
    </xf>
    <xf numFmtId="176" fontId="0" fillId="5" borderId="2" xfId="0" applyNumberFormat="1" applyFill="1" applyBorder="1" applyAlignment="1">
      <alignment horizontal="center" vertical="center"/>
    </xf>
    <xf numFmtId="179" fontId="30" fillId="5" borderId="8" xfId="0" applyNumberFormat="1" applyFont="1" applyFill="1" applyBorder="1" applyAlignment="1">
      <alignment horizontal="right" vertical="center"/>
    </xf>
    <xf numFmtId="179" fontId="33" fillId="5" borderId="8" xfId="0" applyNumberFormat="1" applyFont="1" applyFill="1" applyBorder="1" applyAlignment="1">
      <alignment horizontal="center" vertical="center"/>
    </xf>
    <xf numFmtId="176" fontId="0" fillId="5" borderId="8" xfId="0" applyNumberFormat="1" applyFont="1" applyFill="1" applyBorder="1" applyAlignment="1">
      <alignment horizontal="right" vertical="center"/>
    </xf>
    <xf numFmtId="176" fontId="10" fillId="5" borderId="11" xfId="0" applyNumberFormat="1" applyFont="1" applyFill="1" applyBorder="1" applyAlignment="1">
      <alignment horizontal="center" vertical="center"/>
    </xf>
    <xf numFmtId="176" fontId="10" fillId="5" borderId="11" xfId="0" applyNumberFormat="1" applyFont="1" applyFill="1" applyBorder="1" applyAlignment="1">
      <alignment horizontal="center" vertical="center" wrapText="1"/>
    </xf>
    <xf numFmtId="0" fontId="31" fillId="5" borderId="8" xfId="0" applyNumberFormat="1" applyFont="1" applyFill="1" applyBorder="1" applyAlignment="1">
      <alignment horizontal="center" vertical="center"/>
    </xf>
    <xf numFmtId="0" fontId="10" fillId="6" borderId="16" xfId="52" applyFont="1" applyFill="1" applyBorder="1" applyAlignment="1">
      <alignment horizontal="center" vertical="center" wrapText="1"/>
    </xf>
    <xf numFmtId="0" fontId="10" fillId="6" borderId="8" xfId="52" applyFont="1" applyFill="1" applyBorder="1" applyAlignment="1">
      <alignment horizontal="center" vertical="center" wrapText="1"/>
    </xf>
    <xf numFmtId="49" fontId="38" fillId="4" borderId="2" xfId="0" applyNumberFormat="1" applyFont="1" applyFill="1" applyBorder="1" applyAlignment="1">
      <alignment horizontal="left" vertical="center" wrapText="1"/>
    </xf>
    <xf numFmtId="176" fontId="10" fillId="0" borderId="12" xfId="0" applyNumberFormat="1" applyFont="1" applyFill="1" applyBorder="1" applyAlignment="1">
      <alignment horizontal="center" vertical="center" wrapText="1"/>
    </xf>
    <xf numFmtId="179" fontId="23" fillId="2" borderId="2" xfId="0" applyNumberFormat="1" applyFont="1" applyFill="1" applyBorder="1" applyAlignment="1">
      <alignment horizontal="right" vertical="center"/>
    </xf>
    <xf numFmtId="49" fontId="24" fillId="2" borderId="0" xfId="0" applyNumberFormat="1" applyFont="1" applyFill="1" applyAlignment="1">
      <alignment horizontal="center" vertical="center"/>
    </xf>
    <xf numFmtId="9" fontId="0" fillId="0" borderId="0" xfId="3" applyFont="1" applyAlignment="1">
      <alignment vertical="center"/>
    </xf>
    <xf numFmtId="0" fontId="23" fillId="0" borderId="1" xfId="0" applyNumberFormat="1" applyFont="1" applyFill="1" applyBorder="1" applyAlignment="1" applyProtection="1">
      <alignment vertical="center"/>
    </xf>
    <xf numFmtId="49" fontId="25" fillId="2" borderId="2" xfId="0" applyNumberFormat="1" applyFont="1" applyFill="1" applyBorder="1" applyAlignment="1">
      <alignment horizontal="center" vertical="center"/>
    </xf>
    <xf numFmtId="49" fontId="37" fillId="4" borderId="13" xfId="0" applyNumberFormat="1" applyFont="1" applyFill="1" applyBorder="1" applyAlignment="1">
      <alignment horizontal="left" vertical="center" wrapText="1"/>
    </xf>
    <xf numFmtId="49" fontId="37" fillId="4" borderId="13" xfId="0" applyNumberFormat="1" applyFont="1" applyFill="1" applyBorder="1" applyAlignment="1">
      <alignment vertical="center" wrapText="1"/>
    </xf>
    <xf numFmtId="180" fontId="24" fillId="2" borderId="15" xfId="0" applyNumberFormat="1" applyFont="1" applyFill="1" applyBorder="1" applyAlignment="1">
      <alignment horizontal="center" vertical="center"/>
    </xf>
    <xf numFmtId="0" fontId="0" fillId="5" borderId="0" xfId="0" applyFill="1" applyAlignment="1"/>
    <xf numFmtId="49" fontId="40" fillId="2" borderId="2" xfId="0" applyNumberFormat="1" applyFont="1" applyFill="1" applyBorder="1" applyAlignment="1">
      <alignment horizontal="center" vertical="center" wrapText="1"/>
    </xf>
    <xf numFmtId="49" fontId="16" fillId="5" borderId="8" xfId="0" applyNumberFormat="1" applyFont="1" applyFill="1" applyBorder="1" applyAlignment="1" applyProtection="1">
      <alignment horizontal="center" vertical="center"/>
    </xf>
    <xf numFmtId="49" fontId="24" fillId="5" borderId="13" xfId="0" applyNumberFormat="1" applyFont="1" applyFill="1" applyBorder="1" applyAlignment="1">
      <alignment vertical="center" wrapText="1"/>
    </xf>
    <xf numFmtId="49" fontId="37" fillId="5" borderId="2" xfId="0" applyNumberFormat="1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/>
    </xf>
    <xf numFmtId="179" fontId="28" fillId="5" borderId="2" xfId="0" applyNumberFormat="1" applyFont="1" applyFill="1" applyBorder="1" applyAlignment="1">
      <alignment horizontal="right" vertical="center"/>
    </xf>
    <xf numFmtId="179" fontId="30" fillId="5" borderId="8" xfId="0" applyNumberFormat="1" applyFont="1" applyFill="1" applyBorder="1" applyAlignment="1">
      <alignment horizontal="center" vertical="center"/>
    </xf>
    <xf numFmtId="176" fontId="31" fillId="5" borderId="8" xfId="0" applyNumberFormat="1" applyFont="1" applyFill="1" applyBorder="1" applyAlignment="1">
      <alignment horizontal="center" vertical="center"/>
    </xf>
    <xf numFmtId="49" fontId="24" fillId="5" borderId="2" xfId="0" applyNumberFormat="1" applyFont="1" applyFill="1" applyBorder="1" applyAlignment="1">
      <alignment horizontal="center" vertical="center" wrapText="1"/>
    </xf>
    <xf numFmtId="176" fontId="0" fillId="5" borderId="2" xfId="0" applyNumberFormat="1" applyFont="1" applyFill="1" applyBorder="1" applyAlignment="1">
      <alignment horizontal="center" vertical="center"/>
    </xf>
    <xf numFmtId="176" fontId="10" fillId="5" borderId="12" xfId="0" applyNumberFormat="1" applyFont="1" applyFill="1" applyBorder="1" applyAlignment="1">
      <alignment horizontal="center" vertical="center"/>
    </xf>
    <xf numFmtId="49" fontId="29" fillId="5" borderId="8" xfId="0" applyNumberFormat="1" applyFont="1" applyFill="1" applyBorder="1" applyAlignment="1">
      <alignment horizontal="left" vertical="center" wrapText="1"/>
    </xf>
    <xf numFmtId="0" fontId="10" fillId="7" borderId="8" xfId="52" applyFont="1" applyFill="1" applyBorder="1" applyAlignment="1">
      <alignment horizontal="center" vertical="center" wrapText="1"/>
    </xf>
    <xf numFmtId="179" fontId="28" fillId="5" borderId="8" xfId="0" applyNumberFormat="1" applyFont="1" applyFill="1" applyBorder="1" applyAlignment="1">
      <alignment horizontal="right" vertical="center"/>
    </xf>
    <xf numFmtId="176" fontId="0" fillId="5" borderId="8" xfId="0" applyNumberFormat="1" applyFill="1" applyBorder="1" applyAlignment="1">
      <alignment horizontal="center" vertical="center"/>
    </xf>
    <xf numFmtId="0" fontId="31" fillId="5" borderId="8" xfId="0" applyNumberFormat="1" applyFont="1" applyFill="1" applyBorder="1" applyAlignment="1">
      <alignment horizontal="center" vertical="center" wrapText="1"/>
    </xf>
    <xf numFmtId="0" fontId="0" fillId="0" borderId="0" xfId="53" applyFont="1" applyFill="1" applyAlignment="1">
      <alignment vertical="center"/>
    </xf>
    <xf numFmtId="176" fontId="23" fillId="0" borderId="0" xfId="53" applyNumberFormat="1" applyFont="1" applyFill="1" applyAlignment="1">
      <alignment vertical="center"/>
    </xf>
    <xf numFmtId="0" fontId="0" fillId="0" borderId="0" xfId="53" applyFill="1" applyAlignment="1">
      <alignment vertical="center"/>
    </xf>
    <xf numFmtId="49" fontId="3" fillId="0" borderId="0" xfId="53" applyNumberFormat="1" applyFont="1" applyFill="1" applyBorder="1" applyAlignment="1" applyProtection="1">
      <alignment horizontal="center" vertical="center" wrapText="1"/>
    </xf>
    <xf numFmtId="49" fontId="3" fillId="0" borderId="0" xfId="53" applyNumberFormat="1" applyFont="1" applyFill="1" applyBorder="1" applyAlignment="1" applyProtection="1">
      <alignment horizontal="center" vertical="center"/>
    </xf>
    <xf numFmtId="49" fontId="36" fillId="0" borderId="1" xfId="53" applyNumberFormat="1" applyFont="1" applyFill="1" applyBorder="1" applyAlignment="1" applyProtection="1">
      <alignment horizontal="left" vertical="center" wrapText="1"/>
    </xf>
    <xf numFmtId="0" fontId="0" fillId="0" borderId="1" xfId="53" applyNumberFormat="1" applyFont="1" applyFill="1" applyBorder="1" applyAlignment="1" applyProtection="1">
      <alignment horizontal="center" vertical="center"/>
    </xf>
    <xf numFmtId="49" fontId="22" fillId="0" borderId="2" xfId="53" applyNumberFormat="1" applyFont="1" applyFill="1" applyBorder="1" applyAlignment="1" applyProtection="1">
      <alignment horizontal="center" vertical="center"/>
    </xf>
    <xf numFmtId="0" fontId="23" fillId="0" borderId="5" xfId="53" applyNumberFormat="1" applyFont="1" applyFill="1" applyBorder="1" applyAlignment="1" applyProtection="1">
      <alignment horizontal="center" vertical="center"/>
    </xf>
    <xf numFmtId="180" fontId="23" fillId="0" borderId="2" xfId="53" applyNumberFormat="1" applyFont="1" applyFill="1" applyBorder="1" applyAlignment="1">
      <alignment horizontal="center" vertical="center" wrapText="1"/>
    </xf>
    <xf numFmtId="176" fontId="23" fillId="0" borderId="2" xfId="53" applyNumberFormat="1" applyFont="1" applyFill="1" applyBorder="1" applyAlignment="1">
      <alignment horizontal="center" vertical="center" wrapText="1"/>
    </xf>
    <xf numFmtId="0" fontId="23" fillId="0" borderId="2" xfId="53" applyFont="1" applyFill="1" applyBorder="1" applyAlignment="1">
      <alignment horizontal="center" vertical="center" wrapText="1"/>
    </xf>
    <xf numFmtId="176" fontId="22" fillId="0" borderId="2" xfId="53" applyNumberFormat="1" applyFont="1" applyFill="1" applyBorder="1" applyAlignment="1" applyProtection="1">
      <alignment horizontal="center" vertical="center" wrapText="1"/>
    </xf>
    <xf numFmtId="49" fontId="41" fillId="0" borderId="2" xfId="53" applyNumberFormat="1" applyFont="1" applyFill="1" applyBorder="1" applyAlignment="1" applyProtection="1">
      <alignment horizontal="center" vertical="center"/>
    </xf>
    <xf numFmtId="0" fontId="0" fillId="0" borderId="2" xfId="53" applyNumberFormat="1" applyFont="1" applyFill="1" applyBorder="1" applyAlignment="1">
      <alignment horizontal="left" vertical="center" wrapText="1"/>
    </xf>
    <xf numFmtId="181" fontId="24" fillId="0" borderId="2" xfId="53" applyNumberFormat="1" applyFont="1" applyFill="1" applyBorder="1" applyAlignment="1" applyProtection="1">
      <alignment horizontal="right" vertical="center"/>
    </xf>
    <xf numFmtId="10" fontId="24" fillId="0" borderId="2" xfId="53" applyNumberFormat="1" applyFont="1" applyFill="1" applyBorder="1" applyAlignment="1" applyProtection="1">
      <alignment vertical="center"/>
    </xf>
    <xf numFmtId="181" fontId="0" fillId="0" borderId="0" xfId="53" applyNumberFormat="1" applyFont="1" applyFill="1" applyAlignment="1">
      <alignment vertical="center"/>
    </xf>
    <xf numFmtId="181" fontId="24" fillId="5" borderId="2" xfId="53" applyNumberFormat="1" applyFont="1" applyFill="1" applyBorder="1" applyAlignment="1" applyProtection="1">
      <alignment horizontal="right" vertical="center"/>
    </xf>
    <xf numFmtId="10" fontId="24" fillId="5" borderId="2" xfId="53" applyNumberFormat="1" applyFont="1" applyFill="1" applyBorder="1" applyAlignment="1" applyProtection="1">
      <alignment vertical="center"/>
    </xf>
    <xf numFmtId="176" fontId="22" fillId="5" borderId="2" xfId="53" applyNumberFormat="1" applyFont="1" applyFill="1" applyBorder="1" applyAlignment="1" applyProtection="1">
      <alignment horizontal="center" vertical="center" wrapText="1"/>
    </xf>
    <xf numFmtId="0" fontId="42" fillId="5" borderId="0" xfId="53" applyFont="1" applyFill="1" applyAlignment="1">
      <alignment vertical="center"/>
    </xf>
    <xf numFmtId="176" fontId="43" fillId="0" borderId="2" xfId="53" applyNumberFormat="1" applyFont="1" applyFill="1" applyBorder="1" applyAlignment="1" applyProtection="1">
      <alignment horizontal="center" vertical="center"/>
    </xf>
    <xf numFmtId="181" fontId="37" fillId="0" borderId="2" xfId="53" applyNumberFormat="1" applyFont="1" applyFill="1" applyBorder="1" applyAlignment="1" applyProtection="1">
      <alignment horizontal="right" vertical="center"/>
    </xf>
    <xf numFmtId="10" fontId="37" fillId="0" borderId="2" xfId="53" applyNumberFormat="1" applyFont="1" applyFill="1" applyBorder="1" applyAlignment="1" applyProtection="1">
      <alignment vertical="center"/>
    </xf>
    <xf numFmtId="176" fontId="23" fillId="0" borderId="2" xfId="53" applyNumberFormat="1" applyFont="1" applyFill="1" applyBorder="1" applyAlignment="1">
      <alignment vertical="center"/>
    </xf>
    <xf numFmtId="176" fontId="0" fillId="0" borderId="0" xfId="53" applyNumberFormat="1" applyFill="1" applyAlignment="1">
      <alignment vertical="center"/>
    </xf>
    <xf numFmtId="181" fontId="0" fillId="0" borderId="0" xfId="53" applyNumberFormat="1" applyFill="1" applyAlignment="1">
      <alignment vertical="center"/>
    </xf>
    <xf numFmtId="10" fontId="37" fillId="0" borderId="0" xfId="53" applyNumberFormat="1" applyFont="1" applyFill="1" applyBorder="1" applyAlignment="1" applyProtection="1">
      <alignment vertical="center"/>
    </xf>
    <xf numFmtId="181" fontId="24" fillId="0" borderId="0" xfId="53" applyNumberFormat="1" applyFont="1" applyFill="1" applyBorder="1" applyAlignment="1" applyProtection="1">
      <alignment horizontal="right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_16" xfId="49"/>
    <cellStyle name="Normal_1" xfId="50"/>
    <cellStyle name="常规_鹿寨财政工程对比表(黄冕大端)_1" xfId="51"/>
    <cellStyle name="Normal" xfId="52"/>
    <cellStyle name="常规_鹿寨县四排乡新庆幼儿园初审汇总表" xfId="53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13</xdr:col>
      <xdr:colOff>213995</xdr:colOff>
      <xdr:row>61</xdr:row>
      <xdr:rowOff>0</xdr:rowOff>
    </xdr:from>
    <xdr:to>
      <xdr:col>19</xdr:col>
      <xdr:colOff>184785</xdr:colOff>
      <xdr:row>75</xdr:row>
      <xdr:rowOff>215265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284710" y="24362410"/>
          <a:ext cx="5800090" cy="58959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397510</xdr:colOff>
      <xdr:row>4</xdr:row>
      <xdr:rowOff>6350</xdr:rowOff>
    </xdr:from>
    <xdr:to>
      <xdr:col>20</xdr:col>
      <xdr:colOff>334645</xdr:colOff>
      <xdr:row>12</xdr:row>
      <xdr:rowOff>55245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97510" y="615950"/>
          <a:ext cx="12563475" cy="12680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448945</xdr:colOff>
      <xdr:row>15</xdr:row>
      <xdr:rowOff>3175</xdr:rowOff>
    </xdr:from>
    <xdr:to>
      <xdr:col>20</xdr:col>
      <xdr:colOff>475615</xdr:colOff>
      <xdr:row>24</xdr:row>
      <xdr:rowOff>140335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448945" y="2289175"/>
          <a:ext cx="12653010" cy="15087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450850</xdr:colOff>
      <xdr:row>28</xdr:row>
      <xdr:rowOff>11430</xdr:rowOff>
    </xdr:from>
    <xdr:to>
      <xdr:col>22</xdr:col>
      <xdr:colOff>137160</xdr:colOff>
      <xdr:row>37</xdr:row>
      <xdr:rowOff>0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0850" y="4278630"/>
          <a:ext cx="13531850" cy="136017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showGridLines="0" tabSelected="1" zoomScaleSheetLayoutView="60" workbookViewId="0">
      <selection activeCell="E14" sqref="E14"/>
    </sheetView>
  </sheetViews>
  <sheetFormatPr defaultColWidth="9.77777777777778" defaultRowHeight="12"/>
  <cols>
    <col min="1" max="1" width="4.58333333333333" style="246" customWidth="1"/>
    <col min="2" max="2" width="25.4166666666667" style="246" customWidth="1"/>
    <col min="3" max="7" width="17.9166666666667" style="246" customWidth="1"/>
    <col min="8" max="8" width="13.6111111111111" style="246" customWidth="1"/>
    <col min="9" max="9" width="14.0277777777778" style="246" customWidth="1"/>
    <col min="10" max="10" width="15.2777777777778" style="246" customWidth="1"/>
    <col min="11" max="11" width="12.2222222222222" style="246" customWidth="1"/>
    <col min="12" max="12" width="11.3888888888889" style="246"/>
    <col min="13" max="32" width="10" style="246"/>
    <col min="33" max="16384" width="9.77777777777778" style="246"/>
  </cols>
  <sheetData>
    <row r="1" ht="39" customHeight="1" spans="1:12">
      <c r="A1" s="247" t="s">
        <v>0</v>
      </c>
      <c r="B1" s="248"/>
      <c r="C1" s="248"/>
      <c r="D1" s="248"/>
      <c r="E1" s="248"/>
      <c r="F1" s="248"/>
      <c r="G1" s="248"/>
      <c r="H1" s="248"/>
      <c r="I1" s="248"/>
    </row>
    <row r="2" ht="32.25" customHeight="1" spans="1:12">
      <c r="A2" s="249" t="s">
        <v>1</v>
      </c>
      <c r="B2" s="249"/>
      <c r="C2" s="249"/>
      <c r="D2" s="249"/>
      <c r="E2" s="249"/>
      <c r="F2" s="249"/>
      <c r="G2" s="250"/>
      <c r="H2" s="250"/>
      <c r="I2" s="250"/>
    </row>
    <row r="3" s="244" customFormat="1" ht="41.25" customHeight="1" spans="1:12">
      <c r="A3" s="251" t="s">
        <v>2</v>
      </c>
      <c r="B3" s="251" t="s">
        <v>3</v>
      </c>
      <c r="C3" s="252" t="s">
        <v>4</v>
      </c>
      <c r="D3" s="252" t="s">
        <v>5</v>
      </c>
      <c r="E3" s="253" t="s">
        <v>6</v>
      </c>
      <c r="F3" s="253" t="s">
        <v>7</v>
      </c>
      <c r="G3" s="254" t="s">
        <v>8</v>
      </c>
      <c r="H3" s="255" t="s">
        <v>9</v>
      </c>
      <c r="I3" s="256" t="s">
        <v>10</v>
      </c>
    </row>
    <row r="4" s="244" customFormat="1" ht="41.25" customHeight="1" spans="1:12">
      <c r="A4" s="257" t="s">
        <v>11</v>
      </c>
      <c r="B4" s="258" t="s">
        <v>12</v>
      </c>
      <c r="C4" s="259">
        <f>'分析表（1#螺蛳种苗繁育大棚）'!F85</f>
        <v>759522.15</v>
      </c>
      <c r="D4" s="259">
        <f>'分析表（1#螺蛳种苗繁育大棚）'!I85</f>
        <v>762530.63</v>
      </c>
      <c r="E4" s="259">
        <f>'分析表（1#螺蛳种苗繁育大棚）'!J86</f>
        <v>37019.77</v>
      </c>
      <c r="F4" s="259">
        <f>'分析表（1#螺蛳种苗繁育大棚）'!K86</f>
        <v>-34011.29</v>
      </c>
      <c r="G4" s="259">
        <f>D4-C4</f>
        <v>3008.47999999998</v>
      </c>
      <c r="H4" s="260">
        <f t="shared" ref="H4:H13" si="0">G4/C4*100%</f>
        <v>0.00396101680510566</v>
      </c>
      <c r="I4" s="256"/>
      <c r="J4" s="244"/>
      <c r="K4" s="244"/>
      <c r="L4" s="261"/>
    </row>
    <row r="5" s="244" customFormat="1" ht="41.25" customHeight="1" spans="1:12">
      <c r="A5" s="257" t="s">
        <v>13</v>
      </c>
      <c r="B5" s="258" t="s">
        <v>14</v>
      </c>
      <c r="C5" s="259">
        <f>'分析表（2#螺蛳分拣包装间）'!F75</f>
        <v>502760.49</v>
      </c>
      <c r="D5" s="259">
        <f>'分析表（2#螺蛳分拣包装间）'!I75</f>
        <v>497758.79</v>
      </c>
      <c r="E5" s="259">
        <f>'分析表（2#螺蛳分拣包装间）'!J76</f>
        <v>14807.11</v>
      </c>
      <c r="F5" s="259">
        <f>'分析表（2#螺蛳分拣包装间）'!K76</f>
        <v>-19808.81</v>
      </c>
      <c r="G5" s="259">
        <f t="shared" ref="G5:G11" si="1">D5-C5</f>
        <v>-5001.70000000001</v>
      </c>
      <c r="H5" s="260">
        <f t="shared" si="0"/>
        <v>-0.00994847467031471</v>
      </c>
      <c r="I5" s="256"/>
      <c r="J5" s="244"/>
      <c r="K5" s="244"/>
      <c r="L5" s="261"/>
    </row>
    <row r="6" s="244" customFormat="1" ht="41.25" customHeight="1" spans="1:12">
      <c r="A6" s="257" t="s">
        <v>15</v>
      </c>
      <c r="B6" s="258" t="s">
        <v>16</v>
      </c>
      <c r="C6" s="259">
        <f>'分析表（3#螺蛳储存用房）'!F76</f>
        <v>673729.96</v>
      </c>
      <c r="D6" s="259">
        <f>'分析表（3#螺蛳储存用房）'!I76</f>
        <v>665346.18</v>
      </c>
      <c r="E6" s="259">
        <f>'分析表（3#螺蛳储存用房）'!J77</f>
        <v>20154.51</v>
      </c>
      <c r="F6" s="259">
        <f>'分析表（3#螺蛳储存用房）'!K77</f>
        <v>-28538.29</v>
      </c>
      <c r="G6" s="259">
        <f t="shared" si="1"/>
        <v>-8383.77999999991</v>
      </c>
      <c r="H6" s="260">
        <f t="shared" si="0"/>
        <v>-0.0124438283848916</v>
      </c>
      <c r="I6" s="256"/>
      <c r="J6" s="244"/>
      <c r="K6" s="244"/>
      <c r="L6" s="261"/>
    </row>
    <row r="7" s="244" customFormat="1" ht="41.25" customHeight="1" spans="1:12">
      <c r="A7" s="257" t="s">
        <v>17</v>
      </c>
      <c r="B7" s="258" t="s">
        <v>18</v>
      </c>
      <c r="C7" s="259">
        <f>'分析表（1#螺蛳种苗繁育大棚-安装）'!F38</f>
        <v>58510.56</v>
      </c>
      <c r="D7" s="259">
        <f>'分析表（1#螺蛳种苗繁育大棚-安装）'!I38</f>
        <v>57612.21</v>
      </c>
      <c r="E7" s="259">
        <f>'分析表（1#螺蛳种苗繁育大棚-安装）'!J39</f>
        <v>735.71</v>
      </c>
      <c r="F7" s="259">
        <f>'分析表（1#螺蛳种苗繁育大棚-安装）'!K39</f>
        <v>-1634.06</v>
      </c>
      <c r="G7" s="259">
        <f t="shared" si="1"/>
        <v>-898.349999999999</v>
      </c>
      <c r="H7" s="260">
        <f t="shared" si="0"/>
        <v>-0.0153536387277783</v>
      </c>
      <c r="I7" s="256"/>
      <c r="J7" s="244"/>
      <c r="K7" s="244"/>
      <c r="L7" s="261"/>
    </row>
    <row r="8" s="244" customFormat="1" ht="41.25" customHeight="1" spans="1:12">
      <c r="A8" s="257" t="s">
        <v>19</v>
      </c>
      <c r="B8" s="258" t="s">
        <v>20</v>
      </c>
      <c r="C8" s="259">
        <f>'分析表（2#螺蛳分拣包装间-安装）'!F46</f>
        <v>32694.63</v>
      </c>
      <c r="D8" s="259">
        <f>'分析表（2#螺蛳分拣包装间-安装）'!I46</f>
        <v>32259</v>
      </c>
      <c r="E8" s="259">
        <f>'分析表（2#螺蛳分拣包装间-安装）'!J47</f>
        <v>630.43</v>
      </c>
      <c r="F8" s="259">
        <f>'分析表（2#螺蛳分拣包装间-安装）'!K47</f>
        <v>-1066.06</v>
      </c>
      <c r="G8" s="259">
        <f t="shared" si="1"/>
        <v>-435.630000000001</v>
      </c>
      <c r="H8" s="260">
        <f t="shared" si="0"/>
        <v>-0.0133242064522523</v>
      </c>
      <c r="I8" s="256"/>
      <c r="J8" s="244"/>
      <c r="K8" s="244"/>
      <c r="L8" s="261"/>
    </row>
    <row r="9" s="244" customFormat="1" ht="41.25" customHeight="1" spans="1:12">
      <c r="A9" s="257" t="s">
        <v>21</v>
      </c>
      <c r="B9" s="258" t="s">
        <v>22</v>
      </c>
      <c r="C9" s="259">
        <f>'分析表（3#螺蛳储存用房-安装）'!F46</f>
        <v>33371.44</v>
      </c>
      <c r="D9" s="259">
        <f>'分析表（3#螺蛳储存用房-安装）'!I46</f>
        <v>33407.27</v>
      </c>
      <c r="E9" s="259">
        <f>'分析表（3#螺蛳储存用房-安装）'!J47</f>
        <v>643.1</v>
      </c>
      <c r="F9" s="259">
        <f>'分析表（3#螺蛳储存用房-安装）'!K47</f>
        <v>-607.27</v>
      </c>
      <c r="G9" s="259">
        <f t="shared" si="1"/>
        <v>35.8299999999945</v>
      </c>
      <c r="H9" s="260">
        <f t="shared" si="0"/>
        <v>0.00107367257750923</v>
      </c>
      <c r="I9" s="256"/>
      <c r="J9" s="244"/>
      <c r="K9" s="244"/>
      <c r="L9" s="261"/>
    </row>
    <row r="10" s="244" customFormat="1" ht="41.25" customHeight="1" spans="1:12">
      <c r="A10" s="257" t="s">
        <v>23</v>
      </c>
      <c r="B10" s="258" t="s">
        <v>24</v>
      </c>
      <c r="C10" s="262">
        <f>'分析表（室外工程）'!F21</f>
        <v>58284.86</v>
      </c>
      <c r="D10" s="262">
        <f>'分析表（室外工程）'!I21</f>
        <v>59509.09</v>
      </c>
      <c r="E10" s="262">
        <f>'分析表（室外工程）'!J22</f>
        <v>4614.73</v>
      </c>
      <c r="F10" s="262">
        <f>'分析表（室外工程）'!K22</f>
        <v>-3390.5</v>
      </c>
      <c r="G10" s="262">
        <f t="shared" si="1"/>
        <v>1224.23</v>
      </c>
      <c r="H10" s="263">
        <f t="shared" si="0"/>
        <v>0.0210042539348983</v>
      </c>
      <c r="I10" s="264"/>
      <c r="J10" s="265"/>
      <c r="K10" s="244"/>
      <c r="L10" s="261"/>
    </row>
    <row r="11" s="244" customFormat="1" ht="41.25" customHeight="1" spans="1:12">
      <c r="A11" s="257" t="s">
        <v>25</v>
      </c>
      <c r="B11" s="258" t="s">
        <v>26</v>
      </c>
      <c r="C11" s="259">
        <f>'分析表（室外排水）'!F16</f>
        <v>6862.85</v>
      </c>
      <c r="D11" s="259">
        <f>'分析表（室外排水）'!I16</f>
        <v>6865.83</v>
      </c>
      <c r="E11" s="259">
        <f>'分析表（室外排水）'!J17</f>
        <v>3.98999999999978</v>
      </c>
      <c r="F11" s="259">
        <f>'分析表（室外排水）'!K17</f>
        <v>-1.00999999999999</v>
      </c>
      <c r="G11" s="259">
        <f t="shared" si="1"/>
        <v>2.97999999999956</v>
      </c>
      <c r="H11" s="260">
        <f t="shared" si="0"/>
        <v>0.000434221934036088</v>
      </c>
      <c r="I11" s="256"/>
      <c r="J11" s="244"/>
      <c r="K11" s="244"/>
      <c r="L11" s="261"/>
    </row>
    <row r="12" s="245" customFormat="1" ht="41.25" customHeight="1" spans="1:12">
      <c r="A12" s="266" t="s">
        <v>27</v>
      </c>
      <c r="B12" s="266"/>
      <c r="C12" s="267">
        <f>SUM(C4:C11)</f>
        <v>2125736.94</v>
      </c>
      <c r="D12" s="267">
        <f>SUM(D4:D11)</f>
        <v>2115289</v>
      </c>
      <c r="E12" s="267">
        <f>SUM(E4:E11)</f>
        <v>78609.35</v>
      </c>
      <c r="F12" s="267">
        <f>SUM(F4:F11)</f>
        <v>-89057.29</v>
      </c>
      <c r="G12" s="267">
        <f>SUM(G4:G11)</f>
        <v>-10447.94</v>
      </c>
      <c r="H12" s="268">
        <f t="shared" si="0"/>
        <v>-0.00491497315749707</v>
      </c>
      <c r="I12" s="269"/>
    </row>
    <row r="13" ht="29" customHeight="1" spans="1:12">
      <c r="B13" s="246">
        <v>2125736.94</v>
      </c>
      <c r="C13" s="270">
        <v>2125736.94</v>
      </c>
      <c r="D13" s="271"/>
      <c r="F13" s="246">
        <f>F12+E12</f>
        <v>-10447.9399999999</v>
      </c>
      <c r="G13" s="246">
        <f>D12-C12</f>
        <v>-10447.9399999999</v>
      </c>
      <c r="H13" s="272">
        <f t="shared" si="0"/>
        <v>-0.00491497315749706</v>
      </c>
    </row>
    <row r="14" ht="27" customHeight="1" spans="1:12">
      <c r="D14" s="271"/>
    </row>
    <row r="15" ht="25" customHeight="1" spans="1:12">
      <c r="F15" s="270"/>
    </row>
    <row r="16" ht="16" customHeight="1" spans="1:12">
      <c r="D16" s="270"/>
    </row>
    <row r="17" ht="20" customHeight="1"/>
    <row r="18" ht="19" customHeight="1"/>
    <row r="19" ht="20" customHeight="1"/>
    <row r="20" ht="17" customHeight="1" spans="4:4">
      <c r="D20" s="273"/>
    </row>
    <row r="21" ht="50.1" customHeight="1" spans="4:4">
      <c r="D21" s="271"/>
    </row>
    <row r="22" ht="50.1" customHeight="1"/>
  </sheetData>
  <mergeCells count="4">
    <mergeCell ref="A1:I1"/>
    <mergeCell ref="A2:F2"/>
    <mergeCell ref="G2:I2"/>
    <mergeCell ref="A12:B12"/>
  </mergeCells>
  <printOptions horizontalCentered="1"/>
  <pageMargins left="0.15748031496063" right="0.15748031496063" top="0.78740157480315" bottom="0.196850393700787" header="0" footer="0"/>
  <pageSetup paperSize="9" orientation="landscape" errors="blank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J3:J27"/>
  <sheetViews>
    <sheetView topLeftCell="A7" workbookViewId="0">
      <selection activeCell="F27" sqref="F27"/>
    </sheetView>
  </sheetViews>
  <sheetFormatPr defaultColWidth="8.88888888888889" defaultRowHeight="12"/>
  <cols>
    <col min="10" max="10" width="15.2222222222222"/>
  </cols>
  <sheetData>
    <row r="3" spans="10:10">
      <c r="J3" s="1">
        <f>280/1.13</f>
        <v>247.787610619469</v>
      </c>
    </row>
    <row r="15" spans="10:10">
      <c r="J15">
        <f>280-(280*13%)</f>
        <v>243.6</v>
      </c>
    </row>
    <row r="27" spans="10:10">
      <c r="J27" s="1">
        <f>290/1.13</f>
        <v>256.637168141593</v>
      </c>
    </row>
  </sheetData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M95"/>
  <sheetViews>
    <sheetView showGridLines="0" workbookViewId="0">
      <pane ySplit="5" topLeftCell="A75" activePane="bottomLeft" state="frozen"/>
      <selection/>
      <selection pane="bottomLeft" activeCell="L85" sqref="L85"/>
    </sheetView>
  </sheetViews>
  <sheetFormatPr defaultColWidth="9.11111111111111" defaultRowHeight="14.25" customHeight="1"/>
  <cols>
    <col min="1" max="1" width="4.66666666666667" style="91" customWidth="1"/>
    <col min="2" max="2" width="24" style="92" customWidth="1"/>
    <col min="3" max="3" width="7.07407407407407" style="91" customWidth="1"/>
    <col min="4" max="4" width="10.4444444444444" style="93" customWidth="1"/>
    <col min="5" max="5" width="11" style="93" customWidth="1"/>
    <col min="6" max="6" width="11.5555555555556" style="192" customWidth="1"/>
    <col min="7" max="7" width="10.6666666666667" style="93"/>
    <col min="8" max="8" width="12.6666666666667" style="93" customWidth="1"/>
    <col min="9" max="9" width="13" style="93"/>
    <col min="10" max="10" width="11.4444444444444" style="91" customWidth="1"/>
    <col min="11" max="11" width="13.1111111111111" style="94" customWidth="1"/>
    <col min="12" max="12" width="26.8888888888889" style="94" customWidth="1"/>
    <col min="13" max="13" width="19.4907407407407" style="91" customWidth="1"/>
    <col min="14" max="14" width="35.6666666666667" style="91" customWidth="1"/>
    <col min="15" max="18" width="9.11111111111111" style="91"/>
    <col min="19" max="21" width="12.8888888888889" style="91"/>
    <col min="22" max="16384" width="9.11111111111111" style="91"/>
  </cols>
  <sheetData>
    <row r="1" ht="45" customHeight="1" spans="1:13">
      <c r="A1" s="95" t="s">
        <v>28</v>
      </c>
      <c r="B1" s="96"/>
      <c r="C1" s="97"/>
      <c r="D1" s="98"/>
      <c r="E1" s="98"/>
      <c r="F1" s="193"/>
      <c r="G1" s="98"/>
      <c r="H1" s="98"/>
      <c r="I1" s="98"/>
      <c r="J1" s="99"/>
      <c r="K1" s="99"/>
      <c r="L1" s="99"/>
      <c r="M1" s="97"/>
    </row>
    <row r="2" ht="24.75" customHeight="1" spans="1:13">
      <c r="A2" s="100" t="s">
        <v>29</v>
      </c>
      <c r="B2" s="102"/>
      <c r="C2" s="103"/>
      <c r="D2" s="104"/>
      <c r="E2" s="104"/>
      <c r="F2" s="103"/>
      <c r="G2" s="105"/>
      <c r="H2" s="105"/>
      <c r="I2" s="105"/>
      <c r="J2" s="106"/>
      <c r="K2" s="107"/>
      <c r="L2" s="107"/>
      <c r="M2" s="108"/>
    </row>
    <row r="3" ht="24.75" customHeight="1" spans="1:13">
      <c r="A3" s="109" t="s">
        <v>2</v>
      </c>
      <c r="B3" s="110" t="s">
        <v>30</v>
      </c>
      <c r="C3" s="223" t="s">
        <v>31</v>
      </c>
      <c r="D3" s="223"/>
      <c r="E3" s="223"/>
      <c r="F3" s="223"/>
      <c r="G3" s="115" t="s">
        <v>32</v>
      </c>
      <c r="H3" s="115"/>
      <c r="I3" s="116"/>
      <c r="J3" s="117" t="s">
        <v>33</v>
      </c>
      <c r="K3" s="117"/>
      <c r="L3" s="118" t="s">
        <v>34</v>
      </c>
      <c r="M3" s="119"/>
    </row>
    <row r="4" ht="24.75" customHeight="1" spans="1:13">
      <c r="A4" s="120"/>
      <c r="B4" s="121"/>
      <c r="C4" s="122" t="s">
        <v>35</v>
      </c>
      <c r="D4" s="123" t="s">
        <v>36</v>
      </c>
      <c r="E4" s="124" t="s">
        <v>37</v>
      </c>
      <c r="F4" s="125" t="s">
        <v>38</v>
      </c>
      <c r="G4" s="126" t="s">
        <v>39</v>
      </c>
      <c r="H4" s="126" t="s">
        <v>40</v>
      </c>
      <c r="I4" s="117" t="s">
        <v>41</v>
      </c>
      <c r="J4" s="117" t="s">
        <v>42</v>
      </c>
      <c r="K4" s="117" t="s">
        <v>43</v>
      </c>
      <c r="L4" s="127"/>
      <c r="M4" s="119"/>
    </row>
    <row r="5" ht="24.75" customHeight="1" spans="1:13">
      <c r="A5" s="120"/>
      <c r="B5" s="121"/>
      <c r="C5" s="128"/>
      <c r="D5" s="129"/>
      <c r="E5" s="129"/>
      <c r="F5" s="130"/>
      <c r="G5" s="125"/>
      <c r="H5" s="129"/>
      <c r="I5" s="131"/>
      <c r="J5" s="117"/>
      <c r="K5" s="117"/>
      <c r="L5" s="132"/>
      <c r="M5" s="119"/>
    </row>
    <row r="6" ht="24.75" customHeight="1" spans="1:13">
      <c r="A6" s="133"/>
      <c r="B6" s="121"/>
      <c r="C6" s="128"/>
      <c r="D6" s="129"/>
      <c r="E6" s="129"/>
      <c r="F6" s="130"/>
      <c r="G6" s="125"/>
      <c r="H6" s="123"/>
      <c r="I6" s="135"/>
      <c r="J6" s="118"/>
      <c r="K6" s="136"/>
      <c r="L6" s="137"/>
      <c r="M6" s="138"/>
    </row>
    <row r="7" ht="34" customHeight="1" spans="1:13">
      <c r="A7" s="139"/>
      <c r="B7" s="194" t="s">
        <v>44</v>
      </c>
      <c r="C7" s="228"/>
      <c r="D7" s="142"/>
      <c r="E7" s="143"/>
      <c r="F7" s="144"/>
      <c r="G7" s="195"/>
      <c r="H7" s="146"/>
      <c r="I7" s="147"/>
      <c r="J7" s="148"/>
      <c r="K7" s="149">
        <f t="shared" ref="K7:K12" si="0">I7-F7</f>
        <v>0</v>
      </c>
      <c r="L7" s="149"/>
      <c r="M7" s="150"/>
    </row>
    <row r="8" ht="34" customHeight="1" spans="1:13">
      <c r="A8" s="139" t="s">
        <v>11</v>
      </c>
      <c r="B8" s="151" t="s">
        <v>45</v>
      </c>
      <c r="C8" s="228" t="s">
        <v>46</v>
      </c>
      <c r="D8" s="142" t="s">
        <v>47</v>
      </c>
      <c r="E8" s="143">
        <v>12.84</v>
      </c>
      <c r="F8" s="144">
        <v>1419.98</v>
      </c>
      <c r="G8" s="197">
        <v>110.59</v>
      </c>
      <c r="H8" s="152">
        <v>12.84</v>
      </c>
      <c r="I8" s="152">
        <v>1419.98</v>
      </c>
      <c r="J8" s="148"/>
      <c r="K8" s="149">
        <f t="shared" si="0"/>
        <v>0</v>
      </c>
      <c r="L8" s="153"/>
      <c r="M8" s="150"/>
    </row>
    <row r="9" ht="34" customHeight="1" spans="1:13">
      <c r="A9" s="139" t="s">
        <v>13</v>
      </c>
      <c r="B9" s="154" t="s">
        <v>48</v>
      </c>
      <c r="C9" s="141" t="s">
        <v>49</v>
      </c>
      <c r="D9" s="142" t="s">
        <v>50</v>
      </c>
      <c r="E9" s="143">
        <v>10.2</v>
      </c>
      <c r="F9" s="144">
        <v>2924.54</v>
      </c>
      <c r="G9" s="142" t="s">
        <v>50</v>
      </c>
      <c r="H9" s="143">
        <v>10.2</v>
      </c>
      <c r="I9" s="147">
        <v>2924.54</v>
      </c>
      <c r="J9" s="148"/>
      <c r="K9" s="149">
        <f t="shared" si="0"/>
        <v>0</v>
      </c>
      <c r="L9" s="149"/>
      <c r="M9" s="150"/>
    </row>
    <row r="10" ht="26" customHeight="1" spans="1:13">
      <c r="A10" s="139" t="s">
        <v>15</v>
      </c>
      <c r="B10" s="155" t="s">
        <v>51</v>
      </c>
      <c r="C10" s="141" t="s">
        <v>49</v>
      </c>
      <c r="D10" s="93">
        <v>187.93</v>
      </c>
      <c r="E10" s="156">
        <v>7.17</v>
      </c>
      <c r="F10" s="144">
        <v>1347.46</v>
      </c>
      <c r="G10" s="156">
        <v>187.93</v>
      </c>
      <c r="H10" s="157">
        <v>7.17</v>
      </c>
      <c r="I10" s="147">
        <v>1347.46</v>
      </c>
      <c r="J10" s="148"/>
      <c r="K10" s="149">
        <f t="shared" si="0"/>
        <v>0</v>
      </c>
      <c r="L10" s="149"/>
      <c r="M10" s="158"/>
    </row>
    <row r="11" ht="28" customHeight="1" spans="1:13">
      <c r="A11" s="139" t="s">
        <v>17</v>
      </c>
      <c r="B11" s="154" t="s">
        <v>52</v>
      </c>
      <c r="C11" s="141" t="s">
        <v>49</v>
      </c>
      <c r="D11" s="198">
        <v>286.72</v>
      </c>
      <c r="E11" s="157">
        <v>17.95</v>
      </c>
      <c r="F11" s="144">
        <v>5146.62</v>
      </c>
      <c r="G11" s="198">
        <v>286.72</v>
      </c>
      <c r="H11" s="157">
        <v>4.98</v>
      </c>
      <c r="I11" s="147">
        <v>1427.87</v>
      </c>
      <c r="J11" s="148"/>
      <c r="K11" s="149">
        <f t="shared" si="0"/>
        <v>-3718.75</v>
      </c>
      <c r="L11" s="149" t="s">
        <v>53</v>
      </c>
      <c r="M11" s="158"/>
    </row>
    <row r="12" s="227" customFormat="1" ht="28" customHeight="1" spans="1:13">
      <c r="A12" s="229" t="s">
        <v>19</v>
      </c>
      <c r="B12" s="230" t="s">
        <v>54</v>
      </c>
      <c r="C12" s="231" t="s">
        <v>49</v>
      </c>
      <c r="D12" s="232">
        <v>1</v>
      </c>
      <c r="E12" s="208">
        <v>11.44</v>
      </c>
      <c r="F12" s="233">
        <v>11.44</v>
      </c>
      <c r="G12" s="232"/>
      <c r="H12" s="208"/>
      <c r="I12" s="234"/>
      <c r="J12" s="211"/>
      <c r="K12" s="212">
        <f t="shared" si="0"/>
        <v>-11.44</v>
      </c>
      <c r="L12" s="212" t="s">
        <v>55</v>
      </c>
      <c r="M12" s="235"/>
    </row>
    <row r="13" s="227" customFormat="1" ht="31.95" customHeight="1" spans="1:13">
      <c r="A13" s="229" t="s">
        <v>21</v>
      </c>
      <c r="B13" s="230" t="s">
        <v>56</v>
      </c>
      <c r="C13" s="236" t="s">
        <v>57</v>
      </c>
      <c r="D13" s="237">
        <v>2</v>
      </c>
      <c r="E13" s="208">
        <v>1.9</v>
      </c>
      <c r="F13" s="233">
        <v>3.8</v>
      </c>
      <c r="G13" s="237"/>
      <c r="H13" s="208"/>
      <c r="I13" s="234"/>
      <c r="J13" s="211"/>
      <c r="K13" s="212">
        <f t="shared" ref="K13:K35" si="1">I13-F13</f>
        <v>-3.8</v>
      </c>
      <c r="L13" s="238"/>
      <c r="M13" s="214"/>
    </row>
    <row r="14" ht="31.95" customHeight="1" spans="1:13">
      <c r="A14" s="139" t="s">
        <v>23</v>
      </c>
      <c r="B14" s="154" t="s">
        <v>58</v>
      </c>
      <c r="C14" s="141" t="s">
        <v>49</v>
      </c>
      <c r="D14" s="201">
        <v>286.72</v>
      </c>
      <c r="E14" s="157">
        <v>11.45</v>
      </c>
      <c r="F14" s="144">
        <v>3282.94</v>
      </c>
      <c r="G14" s="201">
        <v>286.72</v>
      </c>
      <c r="H14" s="202">
        <v>11.45</v>
      </c>
      <c r="I14" s="147">
        <v>3282.94</v>
      </c>
      <c r="J14" s="148"/>
      <c r="K14" s="149">
        <f t="shared" si="1"/>
        <v>0</v>
      </c>
      <c r="L14" s="149"/>
      <c r="M14" s="150"/>
    </row>
    <row r="15" ht="31.95" customHeight="1" spans="1:13">
      <c r="A15" s="139" t="s">
        <v>25</v>
      </c>
      <c r="B15" s="155" t="s">
        <v>59</v>
      </c>
      <c r="C15" s="141" t="s">
        <v>57</v>
      </c>
      <c r="D15" s="146" t="s">
        <v>60</v>
      </c>
      <c r="E15" s="157">
        <v>1.9</v>
      </c>
      <c r="F15" s="144">
        <v>4902.91</v>
      </c>
      <c r="G15" s="146" t="s">
        <v>60</v>
      </c>
      <c r="H15" s="162">
        <v>1.9</v>
      </c>
      <c r="I15" s="147">
        <v>4902.91</v>
      </c>
      <c r="J15" s="148"/>
      <c r="K15" s="149">
        <f t="shared" si="1"/>
        <v>0</v>
      </c>
      <c r="L15" s="149"/>
      <c r="M15" s="150"/>
    </row>
    <row r="16" ht="31.95" customHeight="1" spans="1:13">
      <c r="A16" s="139" t="s">
        <v>61</v>
      </c>
      <c r="B16" s="155" t="s">
        <v>62</v>
      </c>
      <c r="C16" s="141" t="s">
        <v>49</v>
      </c>
      <c r="D16" s="156">
        <v>286.72</v>
      </c>
      <c r="E16" s="157">
        <v>10.54</v>
      </c>
      <c r="F16" s="144">
        <v>3022.03</v>
      </c>
      <c r="G16" s="156">
        <v>286.72</v>
      </c>
      <c r="H16" s="157">
        <v>10.54</v>
      </c>
      <c r="I16" s="147">
        <v>3022.03</v>
      </c>
      <c r="J16" s="148"/>
      <c r="K16" s="149">
        <f t="shared" si="1"/>
        <v>0</v>
      </c>
      <c r="L16" s="149"/>
      <c r="M16" s="150"/>
    </row>
    <row r="17" ht="31.95" customHeight="1" spans="1:13">
      <c r="A17" s="139" t="s">
        <v>63</v>
      </c>
      <c r="B17" s="155" t="s">
        <v>64</v>
      </c>
      <c r="C17" s="141" t="s">
        <v>57</v>
      </c>
      <c r="D17" s="156">
        <v>286.72</v>
      </c>
      <c r="E17" s="157">
        <v>2.35</v>
      </c>
      <c r="F17" s="144">
        <v>673.79</v>
      </c>
      <c r="G17" s="156">
        <v>286.72</v>
      </c>
      <c r="H17" s="157">
        <v>2.35</v>
      </c>
      <c r="I17" s="157">
        <v>673.79</v>
      </c>
      <c r="J17" s="148"/>
      <c r="K17" s="149">
        <f t="shared" si="1"/>
        <v>0</v>
      </c>
      <c r="L17" s="149"/>
      <c r="M17" s="150"/>
    </row>
    <row r="18" ht="31.95" customHeight="1" spans="1:13">
      <c r="A18" s="139" t="s">
        <v>65</v>
      </c>
      <c r="B18" s="203" t="s">
        <v>66</v>
      </c>
      <c r="C18" s="141" t="s">
        <v>67</v>
      </c>
      <c r="D18" s="157">
        <v>72</v>
      </c>
      <c r="E18" s="157">
        <v>45.27</v>
      </c>
      <c r="F18" s="144">
        <v>3259.44</v>
      </c>
      <c r="G18" s="157">
        <v>72</v>
      </c>
      <c r="H18" s="157">
        <v>45.27</v>
      </c>
      <c r="I18" s="147">
        <v>3259.44</v>
      </c>
      <c r="J18" s="148"/>
      <c r="K18" s="149">
        <f t="shared" si="1"/>
        <v>0</v>
      </c>
      <c r="L18" s="149"/>
      <c r="M18" s="150"/>
    </row>
    <row r="19" ht="31.95" customHeight="1" spans="1:13">
      <c r="A19" s="139"/>
      <c r="B19" s="200" t="s">
        <v>68</v>
      </c>
      <c r="C19" s="141"/>
      <c r="D19" s="146"/>
      <c r="E19" s="157"/>
      <c r="F19" s="144"/>
      <c r="G19" s="146"/>
      <c r="H19" s="157"/>
      <c r="I19" s="147"/>
      <c r="J19" s="148"/>
      <c r="K19" s="149">
        <f t="shared" si="1"/>
        <v>0</v>
      </c>
      <c r="L19" s="149"/>
      <c r="M19" s="150"/>
    </row>
    <row r="20" ht="31.95" customHeight="1" spans="1:13">
      <c r="A20" s="139" t="s">
        <v>69</v>
      </c>
      <c r="B20" s="155" t="s">
        <v>70</v>
      </c>
      <c r="C20" s="141" t="s">
        <v>49</v>
      </c>
      <c r="D20" s="146" t="s">
        <v>71</v>
      </c>
      <c r="E20" s="157">
        <v>612.43</v>
      </c>
      <c r="F20" s="144">
        <v>13448.96</v>
      </c>
      <c r="G20" s="157">
        <v>21.75</v>
      </c>
      <c r="H20" s="157">
        <v>580.76</v>
      </c>
      <c r="I20" s="147">
        <v>12631.53</v>
      </c>
      <c r="J20" s="148"/>
      <c r="K20" s="149">
        <f t="shared" si="1"/>
        <v>-817.429999999998</v>
      </c>
      <c r="L20" s="149" t="s">
        <v>72</v>
      </c>
      <c r="M20" s="150"/>
    </row>
    <row r="21" ht="31.95" customHeight="1" spans="1:13">
      <c r="A21" s="139" t="s">
        <v>73</v>
      </c>
      <c r="B21" s="155" t="s">
        <v>70</v>
      </c>
      <c r="C21" s="141" t="s">
        <v>49</v>
      </c>
      <c r="D21" s="146" t="s">
        <v>74</v>
      </c>
      <c r="E21" s="157">
        <v>612.43</v>
      </c>
      <c r="F21" s="144">
        <v>36219.11</v>
      </c>
      <c r="G21" s="157">
        <v>59.14</v>
      </c>
      <c r="H21" s="157">
        <v>612.43</v>
      </c>
      <c r="I21" s="147">
        <v>36219.11</v>
      </c>
      <c r="J21" s="148"/>
      <c r="K21" s="149">
        <f t="shared" si="1"/>
        <v>0</v>
      </c>
      <c r="L21" s="149"/>
      <c r="M21" s="150"/>
    </row>
    <row r="22" ht="31.95" customHeight="1" spans="1:13">
      <c r="A22" s="139" t="s">
        <v>75</v>
      </c>
      <c r="B22" s="155" t="s">
        <v>76</v>
      </c>
      <c r="C22" s="141" t="s">
        <v>77</v>
      </c>
      <c r="D22" s="146" t="s">
        <v>78</v>
      </c>
      <c r="E22" s="157">
        <v>1.8</v>
      </c>
      <c r="F22" s="144">
        <v>34.92</v>
      </c>
      <c r="G22" s="157">
        <v>19.4</v>
      </c>
      <c r="H22" s="157">
        <v>1.8</v>
      </c>
      <c r="I22" s="147">
        <v>34.92</v>
      </c>
      <c r="J22" s="148"/>
      <c r="K22" s="149">
        <f t="shared" si="1"/>
        <v>0</v>
      </c>
      <c r="L22" s="149"/>
      <c r="M22" s="150"/>
    </row>
    <row r="23" ht="31.95" customHeight="1" spans="1:13">
      <c r="A23" s="139" t="s">
        <v>79</v>
      </c>
      <c r="B23" s="155" t="s">
        <v>80</v>
      </c>
      <c r="C23" s="141" t="s">
        <v>49</v>
      </c>
      <c r="D23" s="146" t="s">
        <v>81</v>
      </c>
      <c r="E23" s="157">
        <v>340.72</v>
      </c>
      <c r="F23" s="144">
        <v>1982.99</v>
      </c>
      <c r="G23" s="157">
        <v>5.82</v>
      </c>
      <c r="H23" s="157">
        <v>340.72</v>
      </c>
      <c r="I23" s="147">
        <v>1982.99</v>
      </c>
      <c r="J23" s="148"/>
      <c r="K23" s="149">
        <f t="shared" si="1"/>
        <v>0</v>
      </c>
      <c r="L23" s="153"/>
      <c r="M23" s="150"/>
    </row>
    <row r="24" ht="31.95" customHeight="1" spans="1:13">
      <c r="A24" s="139" t="s">
        <v>82</v>
      </c>
      <c r="B24" s="155" t="s">
        <v>83</v>
      </c>
      <c r="C24" s="141" t="s">
        <v>49</v>
      </c>
      <c r="D24" s="146" t="s">
        <v>84</v>
      </c>
      <c r="E24" s="157">
        <v>462.77</v>
      </c>
      <c r="F24" s="144">
        <v>897.77</v>
      </c>
      <c r="G24" s="157">
        <v>1.94</v>
      </c>
      <c r="H24" s="157">
        <v>511.08</v>
      </c>
      <c r="I24" s="147">
        <v>991.5</v>
      </c>
      <c r="J24" s="148">
        <f>I24-F24</f>
        <v>93.73</v>
      </c>
      <c r="K24" s="149"/>
      <c r="L24" s="149" t="s">
        <v>85</v>
      </c>
      <c r="M24" s="150"/>
    </row>
    <row r="25" ht="31.95" customHeight="1" spans="1:13">
      <c r="A25" s="139" t="s">
        <v>86</v>
      </c>
      <c r="B25" s="155" t="s">
        <v>87</v>
      </c>
      <c r="C25" s="160" t="s">
        <v>77</v>
      </c>
      <c r="D25" s="146" t="s">
        <v>78</v>
      </c>
      <c r="E25" s="157">
        <v>50.03</v>
      </c>
      <c r="F25" s="144">
        <v>970.58</v>
      </c>
      <c r="G25" s="157"/>
      <c r="H25" s="157"/>
      <c r="I25" s="147"/>
      <c r="J25" s="148"/>
      <c r="K25" s="149">
        <f t="shared" si="1"/>
        <v>-970.58</v>
      </c>
      <c r="L25" s="204"/>
      <c r="M25" s="150"/>
    </row>
    <row r="26" ht="31.95" customHeight="1" spans="1:13">
      <c r="A26" s="139" t="s">
        <v>88</v>
      </c>
      <c r="B26" s="159" t="s">
        <v>89</v>
      </c>
      <c r="C26" s="160" t="s">
        <v>77</v>
      </c>
      <c r="D26" s="146" t="s">
        <v>90</v>
      </c>
      <c r="E26" s="157">
        <v>66.49</v>
      </c>
      <c r="F26" s="161">
        <v>4627.7</v>
      </c>
      <c r="G26" s="162">
        <v>69.6</v>
      </c>
      <c r="H26" s="162">
        <v>65.18</v>
      </c>
      <c r="I26" s="161">
        <v>4536.53</v>
      </c>
      <c r="J26" s="148"/>
      <c r="K26" s="149">
        <f t="shared" si="1"/>
        <v>-91.1700000000001</v>
      </c>
      <c r="L26" s="149" t="s">
        <v>91</v>
      </c>
      <c r="M26" s="150"/>
    </row>
    <row r="27" ht="31.95" customHeight="1" spans="1:13">
      <c r="A27" s="139" t="s">
        <v>92</v>
      </c>
      <c r="B27" s="159" t="s">
        <v>93</v>
      </c>
      <c r="C27" s="160" t="s">
        <v>49</v>
      </c>
      <c r="D27" s="146" t="s">
        <v>90</v>
      </c>
      <c r="E27" s="157">
        <v>16.56</v>
      </c>
      <c r="F27" s="161">
        <v>1152.58</v>
      </c>
      <c r="G27" s="162">
        <v>4.18</v>
      </c>
      <c r="H27" s="162">
        <v>275.79</v>
      </c>
      <c r="I27" s="161">
        <v>1152.8</v>
      </c>
      <c r="J27" s="148">
        <f>I27-F27</f>
        <v>0.220000000000027</v>
      </c>
      <c r="K27" s="149"/>
      <c r="L27" s="149"/>
      <c r="M27" s="150"/>
    </row>
    <row r="28" ht="31.95" customHeight="1" spans="1:13">
      <c r="A28" s="139"/>
      <c r="B28" s="217" t="s">
        <v>94</v>
      </c>
      <c r="C28" s="160"/>
      <c r="D28" s="146"/>
      <c r="E28" s="157"/>
      <c r="F28" s="161"/>
      <c r="G28" s="146"/>
      <c r="H28" s="162"/>
      <c r="I28" s="161"/>
      <c r="J28" s="148"/>
      <c r="K28" s="149"/>
      <c r="L28" s="149"/>
      <c r="M28" s="150"/>
    </row>
    <row r="29" ht="31.95" customHeight="1" spans="1:13">
      <c r="A29" s="139" t="s">
        <v>95</v>
      </c>
      <c r="B29" s="159" t="s">
        <v>96</v>
      </c>
      <c r="C29" s="160" t="s">
        <v>49</v>
      </c>
      <c r="D29" s="146" t="s">
        <v>97</v>
      </c>
      <c r="E29" s="157">
        <v>462.76</v>
      </c>
      <c r="F29" s="161">
        <v>2841.35</v>
      </c>
      <c r="G29" s="146" t="s">
        <v>97</v>
      </c>
      <c r="H29" s="162">
        <v>462.76</v>
      </c>
      <c r="I29" s="161">
        <v>2841.35</v>
      </c>
      <c r="J29" s="148"/>
      <c r="K29" s="149">
        <f t="shared" si="1"/>
        <v>0</v>
      </c>
      <c r="L29" s="149"/>
      <c r="M29" s="150"/>
    </row>
    <row r="30" ht="31.95" customHeight="1" spans="1:13">
      <c r="A30" s="139" t="s">
        <v>98</v>
      </c>
      <c r="B30" s="159" t="s">
        <v>99</v>
      </c>
      <c r="C30" s="160" t="s">
        <v>49</v>
      </c>
      <c r="D30" s="146" t="s">
        <v>100</v>
      </c>
      <c r="E30" s="157">
        <v>138.5</v>
      </c>
      <c r="F30" s="161">
        <v>17115.83</v>
      </c>
      <c r="G30" s="146" t="s">
        <v>101</v>
      </c>
      <c r="H30" s="162">
        <v>138.5</v>
      </c>
      <c r="I30" s="161">
        <v>18230.76</v>
      </c>
      <c r="J30" s="148">
        <f>I30-F30</f>
        <v>1114.93</v>
      </c>
      <c r="K30" s="149"/>
      <c r="L30" s="153" t="s">
        <v>102</v>
      </c>
      <c r="M30" s="150"/>
    </row>
    <row r="31" ht="31.95" customHeight="1" spans="1:13">
      <c r="A31" s="139" t="s">
        <v>103</v>
      </c>
      <c r="B31" s="159" t="s">
        <v>104</v>
      </c>
      <c r="C31" s="160" t="s">
        <v>49</v>
      </c>
      <c r="D31" s="146" t="s">
        <v>105</v>
      </c>
      <c r="E31" s="157">
        <v>409.63</v>
      </c>
      <c r="F31" s="161">
        <v>43601.02</v>
      </c>
      <c r="G31" s="146" t="s">
        <v>106</v>
      </c>
      <c r="H31" s="162">
        <v>440.78</v>
      </c>
      <c r="I31" s="161">
        <v>46471.44</v>
      </c>
      <c r="J31" s="148">
        <f>I31-F31</f>
        <v>2870.42000000001</v>
      </c>
      <c r="K31" s="149"/>
      <c r="L31" s="153" t="s">
        <v>107</v>
      </c>
      <c r="M31" s="150"/>
    </row>
    <row r="32" ht="31.95" customHeight="1" spans="1:13">
      <c r="A32" s="139" t="s">
        <v>108</v>
      </c>
      <c r="B32" s="155" t="s">
        <v>109</v>
      </c>
      <c r="C32" s="215" t="s">
        <v>49</v>
      </c>
      <c r="D32" s="146" t="s">
        <v>110</v>
      </c>
      <c r="E32" s="157">
        <v>441.75</v>
      </c>
      <c r="F32" s="144">
        <v>8313.74</v>
      </c>
      <c r="G32" s="146" t="s">
        <v>110</v>
      </c>
      <c r="H32" s="157">
        <v>441.75</v>
      </c>
      <c r="I32" s="147">
        <v>8313.74</v>
      </c>
      <c r="J32" s="148"/>
      <c r="K32" s="149">
        <f t="shared" si="1"/>
        <v>0</v>
      </c>
      <c r="L32" s="149"/>
      <c r="M32" s="150"/>
    </row>
    <row r="33" ht="31.95" customHeight="1" spans="1:13">
      <c r="A33" s="139" t="s">
        <v>111</v>
      </c>
      <c r="B33" s="155" t="s">
        <v>112</v>
      </c>
      <c r="C33" s="216" t="s">
        <v>49</v>
      </c>
      <c r="D33" s="146" t="s">
        <v>113</v>
      </c>
      <c r="E33" s="157">
        <v>439.13</v>
      </c>
      <c r="F33" s="145">
        <v>1558.91</v>
      </c>
      <c r="G33" s="146" t="s">
        <v>113</v>
      </c>
      <c r="H33" s="202">
        <v>439.13</v>
      </c>
      <c r="I33" s="147">
        <v>1558.91</v>
      </c>
      <c r="J33" s="148"/>
      <c r="K33" s="149">
        <f t="shared" si="1"/>
        <v>0</v>
      </c>
      <c r="L33" s="149"/>
      <c r="M33" s="150"/>
    </row>
    <row r="34" ht="31.95" customHeight="1" spans="1:13">
      <c r="A34" s="139" t="s">
        <v>114</v>
      </c>
      <c r="B34" s="155" t="s">
        <v>115</v>
      </c>
      <c r="C34" s="216" t="s">
        <v>49</v>
      </c>
      <c r="D34" s="146" t="s">
        <v>116</v>
      </c>
      <c r="E34" s="157">
        <v>496.72</v>
      </c>
      <c r="F34" s="145">
        <v>7917.72</v>
      </c>
      <c r="G34" s="146" t="s">
        <v>117</v>
      </c>
      <c r="H34" s="202">
        <v>496.72</v>
      </c>
      <c r="I34" s="147">
        <v>6854.74</v>
      </c>
      <c r="J34" s="148"/>
      <c r="K34" s="149">
        <f t="shared" si="1"/>
        <v>-1062.98</v>
      </c>
      <c r="L34" s="149" t="s">
        <v>72</v>
      </c>
      <c r="M34" s="150"/>
    </row>
    <row r="35" ht="31.95" customHeight="1" spans="1:13">
      <c r="A35" s="139" t="s">
        <v>118</v>
      </c>
      <c r="B35" s="239" t="s">
        <v>119</v>
      </c>
      <c r="C35" s="240" t="s">
        <v>49</v>
      </c>
      <c r="D35" s="207" t="s">
        <v>120</v>
      </c>
      <c r="E35" s="208">
        <v>438.17</v>
      </c>
      <c r="F35" s="241">
        <v>47112.04</v>
      </c>
      <c r="G35" s="207" t="s">
        <v>121</v>
      </c>
      <c r="H35" s="242">
        <v>92.8</v>
      </c>
      <c r="I35" s="234">
        <v>69796.74</v>
      </c>
      <c r="J35" s="211">
        <f>I35-F35</f>
        <v>22684.7</v>
      </c>
      <c r="K35" s="212"/>
      <c r="L35" s="213" t="s">
        <v>122</v>
      </c>
      <c r="M35" s="214"/>
    </row>
    <row r="36" ht="31.95" customHeight="1" spans="1:13">
      <c r="A36" s="139"/>
      <c r="B36" s="155" t="s">
        <v>119</v>
      </c>
      <c r="C36" s="216" t="s">
        <v>77</v>
      </c>
      <c r="D36" s="146"/>
      <c r="E36" s="157"/>
      <c r="F36" s="145"/>
      <c r="G36" s="146" t="s">
        <v>123</v>
      </c>
      <c r="H36" s="202">
        <v>72.4</v>
      </c>
      <c r="I36" s="147">
        <v>9081.86</v>
      </c>
      <c r="J36" s="148">
        <f>I36-F36</f>
        <v>9081.86</v>
      </c>
      <c r="K36" s="149"/>
      <c r="L36" s="149" t="s">
        <v>124</v>
      </c>
      <c r="M36" s="150"/>
    </row>
    <row r="37" ht="31.95" customHeight="1" spans="1:13">
      <c r="A37" s="139" t="s">
        <v>125</v>
      </c>
      <c r="B37" s="155" t="s">
        <v>126</v>
      </c>
      <c r="C37" s="160" t="s">
        <v>127</v>
      </c>
      <c r="D37" s="146" t="s">
        <v>128</v>
      </c>
      <c r="E37" s="157">
        <v>5216.03</v>
      </c>
      <c r="F37" s="161">
        <v>9055.03</v>
      </c>
      <c r="G37" s="146" t="s">
        <v>128</v>
      </c>
      <c r="H37" s="162">
        <v>5302.93</v>
      </c>
      <c r="I37" s="161">
        <v>9205.89</v>
      </c>
      <c r="J37" s="148">
        <f>I37-F37</f>
        <v>150.859999999999</v>
      </c>
      <c r="K37" s="149"/>
      <c r="L37" s="149"/>
      <c r="M37" s="150"/>
    </row>
    <row r="38" ht="31.95" customHeight="1" spans="1:13">
      <c r="A38" s="139" t="s">
        <v>129</v>
      </c>
      <c r="B38" s="159" t="s">
        <v>130</v>
      </c>
      <c r="C38" s="160" t="s">
        <v>127</v>
      </c>
      <c r="D38" s="146" t="s">
        <v>131</v>
      </c>
      <c r="E38" s="157">
        <v>4850.99</v>
      </c>
      <c r="F38" s="161">
        <v>10701.28</v>
      </c>
      <c r="G38" s="146" t="s">
        <v>131</v>
      </c>
      <c r="H38" s="162">
        <v>4706.84</v>
      </c>
      <c r="I38" s="161">
        <v>10383.29</v>
      </c>
      <c r="J38" s="148"/>
      <c r="K38" s="149">
        <f t="shared" ref="K36:K42" si="2">I38-F38</f>
        <v>-317.99</v>
      </c>
      <c r="L38" s="149"/>
      <c r="M38" s="150"/>
    </row>
    <row r="39" ht="31.95" customHeight="1" spans="1:13">
      <c r="A39" s="139" t="s">
        <v>132</v>
      </c>
      <c r="B39" s="159" t="s">
        <v>133</v>
      </c>
      <c r="C39" s="160" t="s">
        <v>127</v>
      </c>
      <c r="D39" s="146" t="s">
        <v>134</v>
      </c>
      <c r="E39" s="157">
        <v>8710.62</v>
      </c>
      <c r="F39" s="161">
        <v>6210.67</v>
      </c>
      <c r="G39" s="146" t="s">
        <v>134</v>
      </c>
      <c r="H39" s="162">
        <v>8710.62</v>
      </c>
      <c r="I39" s="161">
        <v>6210.67</v>
      </c>
      <c r="J39" s="148"/>
      <c r="K39" s="149">
        <f t="shared" si="2"/>
        <v>0</v>
      </c>
      <c r="L39" s="149"/>
      <c r="M39" s="150"/>
    </row>
    <row r="40" ht="31.95" customHeight="1" spans="1:13">
      <c r="A40" s="139"/>
      <c r="B40" s="217" t="s">
        <v>135</v>
      </c>
      <c r="C40" s="160"/>
      <c r="D40" s="146"/>
      <c r="E40" s="157"/>
      <c r="F40" s="161"/>
      <c r="G40" s="146"/>
      <c r="H40" s="162"/>
      <c r="I40" s="161"/>
      <c r="J40" s="148"/>
      <c r="K40" s="149"/>
      <c r="L40" s="149"/>
      <c r="M40" s="150"/>
    </row>
    <row r="41" ht="31.95" customHeight="1" spans="1:13">
      <c r="A41" s="139" t="s">
        <v>136</v>
      </c>
      <c r="B41" s="159" t="s">
        <v>137</v>
      </c>
      <c r="C41" s="160" t="s">
        <v>127</v>
      </c>
      <c r="D41" s="146" t="s">
        <v>138</v>
      </c>
      <c r="E41" s="157">
        <v>9206.47</v>
      </c>
      <c r="F41" s="161">
        <v>27886.4</v>
      </c>
      <c r="G41" s="146" t="s">
        <v>138</v>
      </c>
      <c r="H41" s="162">
        <v>9060.99</v>
      </c>
      <c r="I41" s="161">
        <v>27445.74</v>
      </c>
      <c r="J41" s="148"/>
      <c r="K41" s="149">
        <f t="shared" si="2"/>
        <v>-440.66</v>
      </c>
      <c r="L41" s="149"/>
      <c r="M41" s="150"/>
    </row>
    <row r="42" ht="31.95" customHeight="1" spans="1:13">
      <c r="A42" s="139" t="s">
        <v>139</v>
      </c>
      <c r="B42" s="159" t="s">
        <v>140</v>
      </c>
      <c r="C42" s="160" t="s">
        <v>127</v>
      </c>
      <c r="D42" s="146" t="s">
        <v>141</v>
      </c>
      <c r="E42" s="157">
        <v>9399.23</v>
      </c>
      <c r="F42" s="161">
        <v>40181.71</v>
      </c>
      <c r="G42" s="146" t="s">
        <v>141</v>
      </c>
      <c r="H42" s="162">
        <v>9230.52</v>
      </c>
      <c r="I42" s="161">
        <v>39460.47</v>
      </c>
      <c r="J42" s="148"/>
      <c r="K42" s="149">
        <f t="shared" si="2"/>
        <v>-721.239999999998</v>
      </c>
      <c r="L42" s="149"/>
      <c r="M42" s="150"/>
    </row>
    <row r="43" ht="31.95" customHeight="1" spans="1:13">
      <c r="A43" s="139" t="s">
        <v>142</v>
      </c>
      <c r="B43" s="159" t="s">
        <v>143</v>
      </c>
      <c r="C43" s="160" t="s">
        <v>127</v>
      </c>
      <c r="D43" s="146" t="s">
        <v>144</v>
      </c>
      <c r="E43" s="157">
        <v>8137.57</v>
      </c>
      <c r="F43" s="161">
        <v>35528.63</v>
      </c>
      <c r="G43" s="146" t="s">
        <v>144</v>
      </c>
      <c r="H43" s="162">
        <v>8137.57</v>
      </c>
      <c r="I43" s="161">
        <v>35528.63</v>
      </c>
      <c r="J43" s="148"/>
      <c r="K43" s="149">
        <f t="shared" ref="K43:K59" si="3">I43-F43</f>
        <v>0</v>
      </c>
      <c r="L43" s="149"/>
      <c r="M43" s="150"/>
    </row>
    <row r="44" ht="31.95" customHeight="1" spans="1:13">
      <c r="A44" s="139" t="s">
        <v>145</v>
      </c>
      <c r="B44" s="159" t="s">
        <v>146</v>
      </c>
      <c r="C44" s="160" t="s">
        <v>127</v>
      </c>
      <c r="D44" s="146" t="s">
        <v>147</v>
      </c>
      <c r="E44" s="157">
        <v>8229.88</v>
      </c>
      <c r="F44" s="161">
        <v>71377.75</v>
      </c>
      <c r="G44" s="146" t="s">
        <v>147</v>
      </c>
      <c r="H44" s="162">
        <v>8130.24</v>
      </c>
      <c r="I44" s="161">
        <v>70513.57</v>
      </c>
      <c r="J44" s="148"/>
      <c r="K44" s="149">
        <f t="shared" si="3"/>
        <v>-864.179999999993</v>
      </c>
      <c r="L44" s="149"/>
      <c r="M44" s="150"/>
    </row>
    <row r="45" ht="31.95" customHeight="1" spans="1:13">
      <c r="A45" s="139" t="s">
        <v>148</v>
      </c>
      <c r="B45" s="159" t="s">
        <v>149</v>
      </c>
      <c r="C45" s="160" t="s">
        <v>127</v>
      </c>
      <c r="D45" s="146" t="s">
        <v>150</v>
      </c>
      <c r="E45" s="157">
        <v>8704.35</v>
      </c>
      <c r="F45" s="161">
        <v>36610.5</v>
      </c>
      <c r="G45" s="146" t="s">
        <v>150</v>
      </c>
      <c r="H45" s="162">
        <v>8701.33</v>
      </c>
      <c r="I45" s="161">
        <v>36597.79</v>
      </c>
      <c r="J45" s="148"/>
      <c r="K45" s="149">
        <f t="shared" si="3"/>
        <v>-12.7099999999991</v>
      </c>
      <c r="L45" s="149"/>
      <c r="M45" s="150"/>
    </row>
    <row r="46" ht="31.95" customHeight="1" spans="1:13">
      <c r="A46" s="139" t="s">
        <v>151</v>
      </c>
      <c r="B46" s="159" t="s">
        <v>152</v>
      </c>
      <c r="C46" s="160" t="s">
        <v>77</v>
      </c>
      <c r="D46" s="146" t="s">
        <v>153</v>
      </c>
      <c r="E46" s="157">
        <v>133.4</v>
      </c>
      <c r="F46" s="161">
        <v>108291.45</v>
      </c>
      <c r="G46" s="146" t="s">
        <v>153</v>
      </c>
      <c r="H46" s="162">
        <v>122.09</v>
      </c>
      <c r="I46" s="161">
        <v>99110.22</v>
      </c>
      <c r="J46" s="148"/>
      <c r="K46" s="149">
        <f t="shared" si="3"/>
        <v>-9181.23</v>
      </c>
      <c r="L46" s="153" t="s">
        <v>154</v>
      </c>
      <c r="M46" s="150"/>
    </row>
    <row r="47" ht="31.95" customHeight="1" spans="1:13">
      <c r="A47" s="139" t="s">
        <v>155</v>
      </c>
      <c r="B47" s="159" t="s">
        <v>156</v>
      </c>
      <c r="C47" s="160" t="s">
        <v>127</v>
      </c>
      <c r="D47" s="146" t="s">
        <v>157</v>
      </c>
      <c r="E47" s="157">
        <v>6993.99</v>
      </c>
      <c r="F47" s="161">
        <v>7637.44</v>
      </c>
      <c r="G47" s="146" t="s">
        <v>157</v>
      </c>
      <c r="H47" s="162">
        <v>6993.99</v>
      </c>
      <c r="I47" s="161">
        <v>7637.44</v>
      </c>
      <c r="J47" s="148"/>
      <c r="K47" s="149">
        <f t="shared" si="3"/>
        <v>0</v>
      </c>
      <c r="L47" s="149"/>
      <c r="M47" s="150"/>
    </row>
    <row r="48" ht="31.95" customHeight="1" spans="1:13">
      <c r="A48" s="139"/>
      <c r="B48" s="217" t="s">
        <v>158</v>
      </c>
      <c r="C48" s="160"/>
      <c r="D48" s="146"/>
      <c r="E48" s="157"/>
      <c r="F48" s="161"/>
      <c r="G48" s="146"/>
      <c r="H48" s="162"/>
      <c r="I48" s="161"/>
      <c r="J48" s="148"/>
      <c r="K48" s="149"/>
      <c r="L48" s="149"/>
      <c r="M48" s="150"/>
    </row>
    <row r="49" ht="31.95" customHeight="1" spans="1:13">
      <c r="A49" s="139" t="s">
        <v>159</v>
      </c>
      <c r="B49" s="159" t="s">
        <v>160</v>
      </c>
      <c r="C49" s="160" t="s">
        <v>77</v>
      </c>
      <c r="D49" s="146" t="s">
        <v>161</v>
      </c>
      <c r="E49" s="157">
        <v>27.57</v>
      </c>
      <c r="F49" s="161">
        <v>3006.23</v>
      </c>
      <c r="G49" s="146" t="s">
        <v>161</v>
      </c>
      <c r="H49" s="162">
        <v>32.01</v>
      </c>
      <c r="I49" s="161">
        <v>3490.37</v>
      </c>
      <c r="J49" s="148">
        <f>I49-F49</f>
        <v>484.14</v>
      </c>
      <c r="K49" s="149"/>
      <c r="L49" s="149"/>
      <c r="M49" s="150"/>
    </row>
    <row r="50" ht="31.95" customHeight="1" spans="1:13">
      <c r="A50" s="139" t="s">
        <v>162</v>
      </c>
      <c r="B50" s="159" t="s">
        <v>160</v>
      </c>
      <c r="C50" s="160" t="s">
        <v>77</v>
      </c>
      <c r="D50" s="146" t="s">
        <v>163</v>
      </c>
      <c r="E50" s="157">
        <v>28.31</v>
      </c>
      <c r="F50" s="161">
        <v>19448.97</v>
      </c>
      <c r="G50" s="146" t="s">
        <v>164</v>
      </c>
      <c r="H50" s="162">
        <v>28.31</v>
      </c>
      <c r="I50" s="161">
        <v>19429.72</v>
      </c>
      <c r="J50" s="148"/>
      <c r="K50" s="149">
        <f>I50-F50</f>
        <v>-19.25</v>
      </c>
      <c r="L50" s="153" t="s">
        <v>165</v>
      </c>
      <c r="M50" s="150"/>
    </row>
    <row r="51" ht="31.95" customHeight="1" spans="1:13">
      <c r="A51" s="139" t="s">
        <v>166</v>
      </c>
      <c r="B51" s="159" t="s">
        <v>167</v>
      </c>
      <c r="C51" s="160" t="s">
        <v>77</v>
      </c>
      <c r="D51" s="146" t="s">
        <v>168</v>
      </c>
      <c r="E51" s="157">
        <v>46.53</v>
      </c>
      <c r="F51" s="161">
        <v>5144.36</v>
      </c>
      <c r="G51" s="146" t="s">
        <v>168</v>
      </c>
      <c r="H51" s="162">
        <v>51.35</v>
      </c>
      <c r="I51" s="161">
        <v>5677.26</v>
      </c>
      <c r="J51" s="148">
        <f>I51-F51</f>
        <v>532.900000000001</v>
      </c>
      <c r="K51" s="149"/>
      <c r="L51" s="218"/>
      <c r="M51" s="150"/>
    </row>
    <row r="52" ht="31.95" customHeight="1" spans="1:13">
      <c r="A52" s="139" t="s">
        <v>169</v>
      </c>
      <c r="B52" s="159" t="s">
        <v>170</v>
      </c>
      <c r="C52" s="160" t="s">
        <v>77</v>
      </c>
      <c r="D52" s="146" t="s">
        <v>171</v>
      </c>
      <c r="E52" s="157">
        <v>26.62</v>
      </c>
      <c r="F52" s="161">
        <v>5845.75</v>
      </c>
      <c r="G52" s="146" t="s">
        <v>171</v>
      </c>
      <c r="H52" s="162">
        <v>5.28</v>
      </c>
      <c r="I52" s="161">
        <v>1159.49</v>
      </c>
      <c r="J52" s="148"/>
      <c r="K52" s="149">
        <f t="shared" si="3"/>
        <v>-4686.26</v>
      </c>
      <c r="L52" s="218"/>
      <c r="M52" s="150"/>
    </row>
    <row r="53" ht="31.95" customHeight="1" spans="1:13">
      <c r="A53" s="139" t="s">
        <v>172</v>
      </c>
      <c r="B53" s="159" t="s">
        <v>173</v>
      </c>
      <c r="C53" s="160" t="s">
        <v>77</v>
      </c>
      <c r="D53" s="146" t="s">
        <v>174</v>
      </c>
      <c r="E53" s="157">
        <v>100.05</v>
      </c>
      <c r="F53" s="161">
        <v>51767.87</v>
      </c>
      <c r="G53" s="146" t="s">
        <v>174</v>
      </c>
      <c r="H53" s="162">
        <v>100.05</v>
      </c>
      <c r="I53" s="161">
        <v>51767.87</v>
      </c>
      <c r="J53" s="148"/>
      <c r="K53" s="149">
        <f t="shared" si="3"/>
        <v>0</v>
      </c>
      <c r="L53" s="149"/>
      <c r="M53" s="150"/>
    </row>
    <row r="54" ht="31.95" customHeight="1" spans="1:13">
      <c r="A54" s="139"/>
      <c r="B54" s="217" t="s">
        <v>175</v>
      </c>
      <c r="C54" s="160"/>
      <c r="D54" s="146"/>
      <c r="E54" s="157"/>
      <c r="F54" s="161"/>
      <c r="G54" s="146"/>
      <c r="H54" s="162"/>
      <c r="I54" s="161"/>
      <c r="J54" s="148"/>
      <c r="K54" s="149"/>
      <c r="L54" s="149"/>
      <c r="M54" s="150"/>
    </row>
    <row r="55" ht="31.95" customHeight="1" spans="1:13">
      <c r="A55" s="139" t="s">
        <v>176</v>
      </c>
      <c r="B55" s="159" t="s">
        <v>177</v>
      </c>
      <c r="C55" s="160" t="s">
        <v>77</v>
      </c>
      <c r="D55" s="146" t="s">
        <v>178</v>
      </c>
      <c r="E55" s="157">
        <v>307.43</v>
      </c>
      <c r="F55" s="161">
        <v>7525.89</v>
      </c>
      <c r="G55" s="146" t="s">
        <v>178</v>
      </c>
      <c r="H55" s="162">
        <v>307.43</v>
      </c>
      <c r="I55" s="161">
        <v>7525.89</v>
      </c>
      <c r="J55" s="148"/>
      <c r="K55" s="149">
        <f t="shared" si="3"/>
        <v>0</v>
      </c>
      <c r="L55" s="149"/>
      <c r="M55" s="150"/>
    </row>
    <row r="56" ht="31.95" customHeight="1" spans="1:13">
      <c r="A56" s="139" t="s">
        <v>179</v>
      </c>
      <c r="B56" s="159" t="s">
        <v>180</v>
      </c>
      <c r="C56" s="160" t="s">
        <v>181</v>
      </c>
      <c r="D56" s="146" t="s">
        <v>13</v>
      </c>
      <c r="E56" s="157">
        <v>1247.22</v>
      </c>
      <c r="F56" s="161">
        <v>2494.44</v>
      </c>
      <c r="G56" s="146" t="s">
        <v>13</v>
      </c>
      <c r="H56" s="162">
        <v>1247.22</v>
      </c>
      <c r="I56" s="161">
        <v>2494.44</v>
      </c>
      <c r="J56" s="148"/>
      <c r="K56" s="149">
        <f t="shared" si="3"/>
        <v>0</v>
      </c>
      <c r="L56" s="149"/>
      <c r="M56" s="150"/>
    </row>
    <row r="57" ht="31.95" customHeight="1" spans="1:13">
      <c r="A57" s="139" t="s">
        <v>182</v>
      </c>
      <c r="B57" s="159" t="s">
        <v>183</v>
      </c>
      <c r="C57" s="160" t="s">
        <v>77</v>
      </c>
      <c r="D57" s="146" t="s">
        <v>184</v>
      </c>
      <c r="E57" s="157">
        <v>218.38</v>
      </c>
      <c r="F57" s="161">
        <v>1153.05</v>
      </c>
      <c r="G57" s="146" t="s">
        <v>184</v>
      </c>
      <c r="H57" s="162">
        <v>218.38</v>
      </c>
      <c r="I57" s="161">
        <v>1153.05</v>
      </c>
      <c r="J57" s="148"/>
      <c r="K57" s="149">
        <f t="shared" si="3"/>
        <v>0</v>
      </c>
      <c r="L57" s="149"/>
      <c r="M57" s="150"/>
    </row>
    <row r="58" ht="31.95" customHeight="1" spans="1:13">
      <c r="A58" s="139" t="s">
        <v>185</v>
      </c>
      <c r="B58" s="159" t="s">
        <v>186</v>
      </c>
      <c r="C58" s="160" t="s">
        <v>77</v>
      </c>
      <c r="D58" s="146" t="s">
        <v>187</v>
      </c>
      <c r="E58" s="157">
        <v>428.4</v>
      </c>
      <c r="F58" s="161">
        <v>17273.09</v>
      </c>
      <c r="G58" s="146" t="s">
        <v>187</v>
      </c>
      <c r="H58" s="162">
        <v>428.4</v>
      </c>
      <c r="I58" s="161">
        <v>17273.09</v>
      </c>
      <c r="J58" s="148"/>
      <c r="K58" s="149">
        <f t="shared" si="3"/>
        <v>0</v>
      </c>
      <c r="L58" s="149"/>
      <c r="M58" s="150"/>
    </row>
    <row r="59" ht="31.95" customHeight="1" spans="1:13">
      <c r="A59" s="139"/>
      <c r="B59" s="159" t="s">
        <v>188</v>
      </c>
      <c r="C59" s="160" t="s">
        <v>77</v>
      </c>
      <c r="D59" s="146"/>
      <c r="E59" s="157"/>
      <c r="F59" s="161"/>
      <c r="G59" s="146" t="s">
        <v>187</v>
      </c>
      <c r="H59" s="162">
        <v>-44.37</v>
      </c>
      <c r="I59" s="161">
        <v>-1789</v>
      </c>
      <c r="J59" s="148"/>
      <c r="K59" s="149">
        <f t="shared" si="3"/>
        <v>-1789</v>
      </c>
      <c r="L59" s="149"/>
      <c r="M59" s="150"/>
    </row>
    <row r="60" ht="31.95" customHeight="1" spans="1:13">
      <c r="A60" s="139"/>
      <c r="B60" s="217" t="s">
        <v>189</v>
      </c>
      <c r="C60" s="160"/>
      <c r="D60" s="146"/>
      <c r="E60" s="157"/>
      <c r="F60" s="161"/>
      <c r="G60" s="146"/>
      <c r="H60" s="162"/>
      <c r="I60" s="161"/>
      <c r="J60" s="148"/>
      <c r="K60" s="169"/>
      <c r="L60" s="149"/>
      <c r="M60" s="150"/>
    </row>
    <row r="61" ht="31.95" customHeight="1" spans="1:13">
      <c r="A61" s="139" t="s">
        <v>190</v>
      </c>
      <c r="B61" s="159" t="s">
        <v>191</v>
      </c>
      <c r="C61" s="160" t="s">
        <v>77</v>
      </c>
      <c r="D61" s="146" t="s">
        <v>171</v>
      </c>
      <c r="E61" s="157">
        <v>13.9</v>
      </c>
      <c r="F61" s="161">
        <v>3052.44</v>
      </c>
      <c r="G61" s="146" t="s">
        <v>192</v>
      </c>
      <c r="H61" s="162">
        <v>17.98</v>
      </c>
      <c r="I61" s="161">
        <v>1940.04</v>
      </c>
      <c r="J61" s="148"/>
      <c r="K61" s="149">
        <f>I61-F61</f>
        <v>-1112.4</v>
      </c>
      <c r="L61" s="153" t="s">
        <v>193</v>
      </c>
      <c r="M61" s="150"/>
    </row>
    <row r="62" ht="31.95" customHeight="1" spans="1:13">
      <c r="A62" s="139" t="s">
        <v>194</v>
      </c>
      <c r="B62" s="159" t="s">
        <v>195</v>
      </c>
      <c r="C62" s="160" t="s">
        <v>77</v>
      </c>
      <c r="D62" s="146" t="s">
        <v>171</v>
      </c>
      <c r="E62" s="157">
        <v>21.8</v>
      </c>
      <c r="F62" s="161">
        <v>4787.28</v>
      </c>
      <c r="G62" s="146" t="s">
        <v>196</v>
      </c>
      <c r="H62" s="162">
        <v>27.49</v>
      </c>
      <c r="I62" s="161">
        <v>3065.68</v>
      </c>
      <c r="J62" s="148"/>
      <c r="K62" s="149">
        <f>I62-F62</f>
        <v>-1721.6</v>
      </c>
      <c r="L62" s="153" t="s">
        <v>197</v>
      </c>
      <c r="M62" s="150"/>
    </row>
    <row r="63" ht="31.95" customHeight="1" spans="1:13">
      <c r="A63" s="139" t="s">
        <v>198</v>
      </c>
      <c r="B63" s="159" t="s">
        <v>199</v>
      </c>
      <c r="C63" s="160" t="s">
        <v>200</v>
      </c>
      <c r="D63" s="146" t="s">
        <v>201</v>
      </c>
      <c r="E63" s="157">
        <v>163.5</v>
      </c>
      <c r="F63" s="161">
        <v>833.85</v>
      </c>
      <c r="G63" s="146" t="s">
        <v>201</v>
      </c>
      <c r="H63" s="162">
        <v>163.5</v>
      </c>
      <c r="I63" s="161">
        <v>833.85</v>
      </c>
      <c r="J63" s="148"/>
      <c r="K63" s="149">
        <f>I63-F63</f>
        <v>0</v>
      </c>
      <c r="L63" s="149"/>
      <c r="M63" s="150"/>
    </row>
    <row r="64" ht="31.95" customHeight="1" spans="1:13">
      <c r="A64" s="139" t="s">
        <v>202</v>
      </c>
      <c r="B64" s="159" t="s">
        <v>203</v>
      </c>
      <c r="C64" s="160" t="s">
        <v>204</v>
      </c>
      <c r="D64" s="146" t="s">
        <v>205</v>
      </c>
      <c r="E64" s="157">
        <v>1.09</v>
      </c>
      <c r="F64" s="161">
        <v>128.9</v>
      </c>
      <c r="G64" s="146" t="s">
        <v>205</v>
      </c>
      <c r="H64" s="162">
        <v>1.09</v>
      </c>
      <c r="I64" s="161">
        <v>128.9</v>
      </c>
      <c r="J64" s="148"/>
      <c r="K64" s="149">
        <f>I64-F64</f>
        <v>0</v>
      </c>
      <c r="L64" s="149"/>
      <c r="M64" s="150"/>
    </row>
    <row r="65" ht="31.95" customHeight="1" spans="1:13">
      <c r="A65" s="139"/>
      <c r="B65" s="217" t="s">
        <v>206</v>
      </c>
      <c r="C65" s="160"/>
      <c r="D65" s="146"/>
      <c r="E65" s="157"/>
      <c r="F65" s="161"/>
      <c r="G65" s="146"/>
      <c r="H65" s="162"/>
      <c r="I65" s="161"/>
      <c r="J65" s="148"/>
      <c r="K65" s="149"/>
      <c r="L65" s="149"/>
      <c r="M65" s="150"/>
    </row>
    <row r="66" ht="31.95" customHeight="1" spans="1:13">
      <c r="A66" s="139"/>
      <c r="B66" s="159" t="s">
        <v>96</v>
      </c>
      <c r="C66" s="160" t="s">
        <v>77</v>
      </c>
      <c r="D66" s="146" t="s">
        <v>207</v>
      </c>
      <c r="E66" s="157">
        <v>34.79</v>
      </c>
      <c r="F66" s="161">
        <v>534.37</v>
      </c>
      <c r="G66" s="146" t="s">
        <v>207</v>
      </c>
      <c r="H66" s="162">
        <v>34.79</v>
      </c>
      <c r="I66" s="161">
        <v>534.37</v>
      </c>
      <c r="J66" s="148"/>
      <c r="K66" s="149">
        <f>I66-F66</f>
        <v>0</v>
      </c>
      <c r="L66" s="149"/>
      <c r="M66" s="150"/>
    </row>
    <row r="67" ht="31.95" customHeight="1" spans="1:13">
      <c r="A67" s="139"/>
      <c r="B67" s="159" t="s">
        <v>208</v>
      </c>
      <c r="C67" s="160" t="s">
        <v>77</v>
      </c>
      <c r="D67" s="146" t="s">
        <v>209</v>
      </c>
      <c r="E67" s="157">
        <v>34.8</v>
      </c>
      <c r="F67" s="161">
        <v>931.25</v>
      </c>
      <c r="G67" s="146" t="s">
        <v>209</v>
      </c>
      <c r="H67" s="162">
        <v>34.8</v>
      </c>
      <c r="I67" s="161">
        <v>931.25</v>
      </c>
      <c r="J67" s="148"/>
      <c r="K67" s="149">
        <f t="shared" ref="K67:K72" si="4">I67-F67</f>
        <v>0</v>
      </c>
      <c r="L67" s="149"/>
      <c r="M67" s="150"/>
    </row>
    <row r="68" ht="31.95" customHeight="1" spans="1:13">
      <c r="A68" s="139"/>
      <c r="B68" s="205" t="s">
        <v>104</v>
      </c>
      <c r="C68" s="206" t="s">
        <v>77</v>
      </c>
      <c r="D68" s="207" t="s">
        <v>210</v>
      </c>
      <c r="E68" s="208">
        <v>34.8</v>
      </c>
      <c r="F68" s="209">
        <v>11717.86</v>
      </c>
      <c r="G68" s="207" t="s">
        <v>210</v>
      </c>
      <c r="H68" s="208">
        <v>34.8</v>
      </c>
      <c r="I68" s="209">
        <v>11717.86</v>
      </c>
      <c r="J68" s="211"/>
      <c r="K68" s="212">
        <f t="shared" si="4"/>
        <v>0</v>
      </c>
      <c r="L68" s="213"/>
      <c r="M68" s="243"/>
    </row>
    <row r="69" ht="31.95" customHeight="1" spans="1:13">
      <c r="A69" s="139"/>
      <c r="B69" s="159" t="s">
        <v>109</v>
      </c>
      <c r="C69" s="160" t="s">
        <v>77</v>
      </c>
      <c r="D69" s="146" t="s">
        <v>211</v>
      </c>
      <c r="E69" s="157">
        <v>60.73</v>
      </c>
      <c r="F69" s="161">
        <v>3264.84</v>
      </c>
      <c r="G69" s="146" t="s">
        <v>211</v>
      </c>
      <c r="H69" s="162">
        <v>60.73</v>
      </c>
      <c r="I69" s="161">
        <v>3264.84</v>
      </c>
      <c r="J69" s="148"/>
      <c r="K69" s="149">
        <f t="shared" si="4"/>
        <v>0</v>
      </c>
      <c r="L69" s="149"/>
      <c r="M69" s="150"/>
    </row>
    <row r="70" ht="31.95" customHeight="1" spans="1:13">
      <c r="A70" s="139"/>
      <c r="B70" s="159" t="s">
        <v>112</v>
      </c>
      <c r="C70" s="160" t="s">
        <v>77</v>
      </c>
      <c r="D70" s="146" t="s">
        <v>212</v>
      </c>
      <c r="E70" s="157">
        <v>65.64</v>
      </c>
      <c r="F70" s="161">
        <v>2335.47</v>
      </c>
      <c r="G70" s="146" t="s">
        <v>212</v>
      </c>
      <c r="H70" s="162">
        <v>65.64</v>
      </c>
      <c r="I70" s="161">
        <v>2335.47</v>
      </c>
      <c r="J70" s="148"/>
      <c r="K70" s="149">
        <f t="shared" si="4"/>
        <v>0</v>
      </c>
      <c r="L70" s="149"/>
      <c r="M70" s="150"/>
    </row>
    <row r="71" ht="31.95" customHeight="1" spans="1:13">
      <c r="A71" s="139"/>
      <c r="B71" s="159" t="s">
        <v>115</v>
      </c>
      <c r="C71" s="160" t="s">
        <v>77</v>
      </c>
      <c r="D71" s="146" t="s">
        <v>213</v>
      </c>
      <c r="E71" s="157">
        <v>70.78</v>
      </c>
      <c r="F71" s="161">
        <v>7547.98</v>
      </c>
      <c r="G71" s="146" t="s">
        <v>213</v>
      </c>
      <c r="H71" s="162">
        <v>70.78</v>
      </c>
      <c r="I71" s="161">
        <v>7547.98</v>
      </c>
      <c r="J71" s="148"/>
      <c r="K71" s="149">
        <f t="shared" si="4"/>
        <v>0</v>
      </c>
      <c r="L71" s="149"/>
      <c r="M71" s="150"/>
    </row>
    <row r="72" ht="31.95" customHeight="1" spans="1:13">
      <c r="A72" s="139"/>
      <c r="B72" s="159" t="s">
        <v>89</v>
      </c>
      <c r="C72" s="160" t="s">
        <v>77</v>
      </c>
      <c r="D72" s="146" t="s">
        <v>90</v>
      </c>
      <c r="E72" s="157">
        <v>10.98</v>
      </c>
      <c r="F72" s="161">
        <v>764.21</v>
      </c>
      <c r="G72" s="146" t="s">
        <v>90</v>
      </c>
      <c r="H72" s="162">
        <v>10.98</v>
      </c>
      <c r="I72" s="161">
        <v>764.21</v>
      </c>
      <c r="J72" s="148"/>
      <c r="K72" s="149">
        <f t="shared" si="4"/>
        <v>0</v>
      </c>
      <c r="L72" s="149"/>
      <c r="M72" s="150"/>
    </row>
    <row r="73" ht="31.95" customHeight="1" spans="1:13">
      <c r="A73" s="139"/>
      <c r="B73" s="217" t="s">
        <v>214</v>
      </c>
      <c r="C73" s="160"/>
      <c r="D73" s="146"/>
      <c r="E73" s="157"/>
      <c r="F73" s="161"/>
      <c r="G73" s="146"/>
      <c r="H73" s="162"/>
      <c r="I73" s="161"/>
      <c r="J73" s="148"/>
      <c r="K73" s="149"/>
      <c r="L73" s="149"/>
      <c r="M73" s="150"/>
    </row>
    <row r="74" ht="31.95" customHeight="1" spans="1:13">
      <c r="A74" s="139"/>
      <c r="B74" s="159" t="s">
        <v>214</v>
      </c>
      <c r="C74" s="160" t="s">
        <v>215</v>
      </c>
      <c r="D74" s="146" t="s">
        <v>11</v>
      </c>
      <c r="E74" s="157">
        <v>1539.66</v>
      </c>
      <c r="F74" s="161">
        <v>1539.66</v>
      </c>
      <c r="G74" s="146" t="s">
        <v>11</v>
      </c>
      <c r="H74" s="162">
        <v>1539.66</v>
      </c>
      <c r="I74" s="161">
        <v>1539.66</v>
      </c>
      <c r="J74" s="148"/>
      <c r="K74" s="149">
        <f>I74-F74</f>
        <v>0</v>
      </c>
      <c r="L74" s="149"/>
      <c r="M74" s="150"/>
    </row>
    <row r="75" ht="31.95" customHeight="1" spans="1:13">
      <c r="A75" s="139"/>
      <c r="B75" s="159"/>
      <c r="C75" s="160"/>
      <c r="D75" s="146"/>
      <c r="E75" s="157"/>
      <c r="F75" s="161">
        <f>SUM(F8:F74)</f>
        <v>718368.79</v>
      </c>
      <c r="G75" s="146"/>
      <c r="H75" s="162"/>
      <c r="I75" s="161">
        <f>SUM(I8:I74)</f>
        <v>727839.88</v>
      </c>
      <c r="J75" s="161"/>
      <c r="K75" s="161"/>
      <c r="L75" s="149"/>
      <c r="M75" s="150"/>
    </row>
    <row r="76" ht="31.95" customHeight="1" spans="1:13">
      <c r="A76" s="139"/>
      <c r="B76" s="163"/>
      <c r="C76" s="164"/>
      <c r="D76" s="165"/>
      <c r="E76" s="157"/>
      <c r="F76" s="166"/>
      <c r="G76" s="165"/>
      <c r="H76" s="167"/>
      <c r="I76" s="167"/>
      <c r="J76" s="168"/>
      <c r="K76" s="169"/>
      <c r="L76" s="153"/>
      <c r="M76" s="150"/>
    </row>
    <row r="77" ht="28.8" spans="1:13">
      <c r="A77" s="170" t="s">
        <v>11</v>
      </c>
      <c r="B77" s="172" t="s">
        <v>216</v>
      </c>
      <c r="C77" s="173"/>
      <c r="D77" s="174"/>
      <c r="E77" s="175"/>
      <c r="F77" s="177">
        <v>718368.79</v>
      </c>
      <c r="G77" s="176"/>
      <c r="H77" s="176"/>
      <c r="I77" s="177">
        <v>727839.88</v>
      </c>
      <c r="J77" s="219">
        <f>I77-F77</f>
        <v>9471.08999999997</v>
      </c>
      <c r="K77" s="161"/>
      <c r="L77" s="153"/>
      <c r="M77" s="179"/>
    </row>
    <row r="78" ht="14.4" spans="1:13">
      <c r="A78" s="170" t="s">
        <v>217</v>
      </c>
      <c r="B78" s="172" t="s">
        <v>218</v>
      </c>
      <c r="C78" s="173"/>
      <c r="D78" s="174"/>
      <c r="E78" s="175"/>
      <c r="F78" s="177"/>
      <c r="G78" s="176"/>
      <c r="H78" s="176"/>
      <c r="I78" s="177"/>
      <c r="J78" s="178"/>
      <c r="K78" s="169"/>
      <c r="L78" s="149"/>
      <c r="M78" s="179"/>
    </row>
    <row r="79" ht="28.8" spans="1:13">
      <c r="A79" s="170" t="s">
        <v>13</v>
      </c>
      <c r="B79" s="172" t="s">
        <v>219</v>
      </c>
      <c r="C79" s="173"/>
      <c r="D79" s="174"/>
      <c r="E79" s="175"/>
      <c r="F79" s="177">
        <v>39637.35</v>
      </c>
      <c r="G79" s="176"/>
      <c r="H79" s="176"/>
      <c r="I79" s="177">
        <v>33168.73</v>
      </c>
      <c r="J79" s="178"/>
      <c r="K79" s="161">
        <f>I79-F79</f>
        <v>-6468.62</v>
      </c>
      <c r="L79" s="149"/>
      <c r="M79" s="179"/>
    </row>
    <row r="80" ht="14.4" spans="1:13">
      <c r="A80" s="170" t="s">
        <v>220</v>
      </c>
      <c r="B80" s="172" t="s">
        <v>221</v>
      </c>
      <c r="C80" s="173"/>
      <c r="D80" s="174"/>
      <c r="E80" s="175"/>
      <c r="F80" s="177">
        <v>36310.43</v>
      </c>
      <c r="G80" s="176"/>
      <c r="H80" s="176"/>
      <c r="I80" s="177">
        <v>29798.08</v>
      </c>
      <c r="J80" s="219"/>
      <c r="K80" s="161">
        <f>I80-F80</f>
        <v>-6512.35</v>
      </c>
      <c r="L80" s="149"/>
      <c r="M80" s="179"/>
    </row>
    <row r="81" ht="14.4" spans="1:13">
      <c r="A81" s="170" t="s">
        <v>15</v>
      </c>
      <c r="B81" s="172" t="s">
        <v>222</v>
      </c>
      <c r="C81" s="173"/>
      <c r="D81" s="174"/>
      <c r="E81" s="175"/>
      <c r="F81" s="180">
        <v>1516.01</v>
      </c>
      <c r="G81" s="176"/>
      <c r="H81" s="176"/>
      <c r="I81" s="180">
        <v>1522.02</v>
      </c>
      <c r="J81" s="219">
        <f>I81-F81</f>
        <v>6.00999999999999</v>
      </c>
      <c r="K81" s="161"/>
      <c r="L81" s="149"/>
      <c r="M81" s="179"/>
    </row>
    <row r="82" ht="14.4" spans="1:13">
      <c r="A82" s="170" t="s">
        <v>17</v>
      </c>
      <c r="B82" s="172" t="s">
        <v>223</v>
      </c>
      <c r="C82" s="173"/>
      <c r="D82" s="174"/>
      <c r="E82" s="175"/>
      <c r="F82" s="177"/>
      <c r="G82" s="176"/>
      <c r="H82" s="176"/>
      <c r="I82" s="177"/>
      <c r="J82" s="219"/>
      <c r="K82" s="169"/>
      <c r="L82" s="149"/>
      <c r="M82" s="179"/>
    </row>
    <row r="83" ht="14.4" spans="1:13">
      <c r="A83" s="170" t="s">
        <v>19</v>
      </c>
      <c r="B83" s="172" t="s">
        <v>224</v>
      </c>
      <c r="C83" s="173"/>
      <c r="D83" s="174"/>
      <c r="E83" s="175"/>
      <c r="F83" s="177"/>
      <c r="G83" s="176"/>
      <c r="H83" s="176"/>
      <c r="I83" s="177"/>
      <c r="J83" s="219"/>
      <c r="K83" s="169"/>
      <c r="L83" s="149"/>
      <c r="M83" s="179"/>
    </row>
    <row r="84" ht="14.4" spans="1:13">
      <c r="A84" s="170" t="s">
        <v>21</v>
      </c>
      <c r="B84" s="172" t="s">
        <v>225</v>
      </c>
      <c r="C84" s="173"/>
      <c r="D84" s="174"/>
      <c r="E84" s="175"/>
      <c r="F84" s="177"/>
      <c r="G84" s="176"/>
      <c r="H84" s="176"/>
      <c r="I84" s="177"/>
      <c r="J84" s="219"/>
      <c r="K84" s="169"/>
      <c r="L84" s="149"/>
      <c r="M84" s="179"/>
    </row>
    <row r="85" ht="14.4" spans="1:13">
      <c r="A85" s="170" t="s">
        <v>23</v>
      </c>
      <c r="B85" s="172" t="s">
        <v>226</v>
      </c>
      <c r="C85" s="173"/>
      <c r="D85" s="174"/>
      <c r="E85" s="175"/>
      <c r="F85" s="177">
        <f>(F77+F79+F81+F82+F83)</f>
        <v>759522.15</v>
      </c>
      <c r="G85" s="176"/>
      <c r="H85" s="176"/>
      <c r="I85" s="177">
        <f>(I77+I79+I81+I82+I83)</f>
        <v>762530.63</v>
      </c>
      <c r="J85" s="219"/>
      <c r="K85" s="161">
        <f>I85-F85</f>
        <v>3008.47999999998</v>
      </c>
      <c r="L85" s="149"/>
      <c r="M85" s="179"/>
    </row>
    <row r="86" ht="14.4" spans="1:13">
      <c r="A86" s="182">
        <v>8</v>
      </c>
      <c r="B86" s="184" t="s">
        <v>227</v>
      </c>
      <c r="C86" s="173"/>
      <c r="D86" s="185"/>
      <c r="E86" s="175"/>
      <c r="F86" s="144">
        <v>0</v>
      </c>
      <c r="G86" s="143"/>
      <c r="H86" s="143"/>
      <c r="I86" s="143"/>
      <c r="J86" s="219">
        <f>SUM(J8:J74)+J79+J80+J81</f>
        <v>37019.77</v>
      </c>
      <c r="K86" s="176">
        <f>SUM(K8:K74)+K79+K81</f>
        <v>-34011.29</v>
      </c>
      <c r="L86" s="186"/>
      <c r="M86" s="179"/>
    </row>
    <row r="87" ht="16.5" customHeight="1" spans="1:13">
      <c r="B87" s="188"/>
      <c r="C87" s="187"/>
      <c r="D87" s="187"/>
      <c r="E87" s="187"/>
      <c r="F87" s="220"/>
      <c r="G87" s="187"/>
      <c r="H87" s="187"/>
      <c r="I87" s="187"/>
      <c r="J87" s="187"/>
      <c r="K87" s="187"/>
      <c r="L87" s="187"/>
      <c r="M87" s="187" t="s">
        <v>228</v>
      </c>
    </row>
    <row r="95" customHeight="1" spans="1:13">
      <c r="F95" s="221"/>
    </row>
  </sheetData>
  <mergeCells count="22">
    <mergeCell ref="A1:M1"/>
    <mergeCell ref="A2:I2"/>
    <mergeCell ref="K2:M2"/>
    <mergeCell ref="C3:F3"/>
    <mergeCell ref="G3:I3"/>
    <mergeCell ref="J3:K3"/>
    <mergeCell ref="A3:A5"/>
    <mergeCell ref="B3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3:L5"/>
    <mergeCell ref="L12:L13"/>
    <mergeCell ref="L24:L25"/>
    <mergeCell ref="L50:L52"/>
    <mergeCell ref="M3:M5"/>
  </mergeCells>
  <pageMargins left="0.905511811023622" right="0.31496062992126" top="0.590551181102362" bottom="0.393700787401575" header="0.511811023622047" footer="0.511811023622047"/>
  <pageSetup paperSize="9" scale="80" pageOrder="overThenDown" orientation="landscape" errors="blank"/>
  <headerFooter alignWithMargins="0" scaleWithDoc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M85"/>
  <sheetViews>
    <sheetView showGridLines="0" workbookViewId="0">
      <pane ySplit="5" topLeftCell="A69" activePane="bottomLeft" state="frozen"/>
      <selection/>
      <selection pane="bottomLeft" activeCell="J76" sqref="J76:K76"/>
    </sheetView>
  </sheetViews>
  <sheetFormatPr defaultColWidth="9.11111111111111" defaultRowHeight="14.25" customHeight="1"/>
  <cols>
    <col min="1" max="1" width="4.66666666666667" style="91" customWidth="1"/>
    <col min="2" max="2" width="25.8888888888889" style="92" customWidth="1"/>
    <col min="3" max="3" width="7.07407407407407" style="91" customWidth="1"/>
    <col min="4" max="4" width="10.4444444444444" style="93" customWidth="1"/>
    <col min="5" max="5" width="11" style="93" customWidth="1"/>
    <col min="6" max="6" width="11.5555555555556" style="192" customWidth="1"/>
    <col min="7" max="7" width="11.5555555555556" style="91" customWidth="1"/>
    <col min="8" max="8" width="10.6666666666667" style="93"/>
    <col min="9" max="9" width="13" style="93"/>
    <col min="10" max="10" width="11.4444444444444" style="91" customWidth="1"/>
    <col min="11" max="11" width="13.1111111111111" style="94" customWidth="1"/>
    <col min="12" max="12" width="24.2222222222222" style="94" customWidth="1"/>
    <col min="13" max="13" width="19.4907407407407" style="91" customWidth="1"/>
    <col min="14" max="14" width="35.6666666666667" style="91" customWidth="1"/>
    <col min="15" max="18" width="9.11111111111111" style="91"/>
    <col min="19" max="21" width="12.8888888888889" style="91"/>
    <col min="22" max="16384" width="9.11111111111111" style="91"/>
  </cols>
  <sheetData>
    <row r="1" ht="45" customHeight="1" spans="1:13">
      <c r="A1" s="95" t="s">
        <v>229</v>
      </c>
      <c r="B1" s="96"/>
      <c r="C1" s="97"/>
      <c r="D1" s="98"/>
      <c r="E1" s="98"/>
      <c r="F1" s="193"/>
      <c r="G1" s="98"/>
      <c r="H1" s="98"/>
      <c r="I1" s="98"/>
      <c r="J1" s="99"/>
      <c r="K1" s="99"/>
      <c r="L1" s="99"/>
      <c r="M1" s="97"/>
    </row>
    <row r="2" ht="24.75" customHeight="1" spans="1:13">
      <c r="A2" s="100" t="s">
        <v>29</v>
      </c>
      <c r="B2" s="102"/>
      <c r="C2" s="103"/>
      <c r="D2" s="104"/>
      <c r="E2" s="104"/>
      <c r="F2" s="103"/>
      <c r="G2" s="222"/>
      <c r="H2" s="105"/>
      <c r="I2" s="105"/>
      <c r="J2" s="106"/>
      <c r="K2" s="107"/>
      <c r="L2" s="107"/>
      <c r="M2" s="108"/>
    </row>
    <row r="3" ht="24.75" customHeight="1" spans="1:13">
      <c r="A3" s="109" t="s">
        <v>2</v>
      </c>
      <c r="B3" s="110" t="s">
        <v>30</v>
      </c>
      <c r="C3" s="223" t="s">
        <v>31</v>
      </c>
      <c r="D3" s="223"/>
      <c r="E3" s="223"/>
      <c r="F3" s="223"/>
      <c r="G3" s="115" t="s">
        <v>32</v>
      </c>
      <c r="H3" s="115"/>
      <c r="I3" s="116"/>
      <c r="J3" s="117" t="s">
        <v>33</v>
      </c>
      <c r="K3" s="117"/>
      <c r="L3" s="118" t="s">
        <v>34</v>
      </c>
      <c r="M3" s="119" t="s">
        <v>230</v>
      </c>
    </row>
    <row r="4" ht="24.75" customHeight="1" spans="1:13">
      <c r="A4" s="120"/>
      <c r="B4" s="121"/>
      <c r="C4" s="122" t="s">
        <v>35</v>
      </c>
      <c r="D4" s="123" t="s">
        <v>36</v>
      </c>
      <c r="E4" s="124" t="s">
        <v>37</v>
      </c>
      <c r="F4" s="125" t="s">
        <v>38</v>
      </c>
      <c r="G4" s="126" t="s">
        <v>39</v>
      </c>
      <c r="H4" s="126" t="s">
        <v>40</v>
      </c>
      <c r="I4" s="126" t="s">
        <v>41</v>
      </c>
      <c r="J4" s="117" t="s">
        <v>42</v>
      </c>
      <c r="K4" s="117" t="s">
        <v>43</v>
      </c>
      <c r="L4" s="127"/>
      <c r="M4" s="119"/>
    </row>
    <row r="5" ht="24.75" customHeight="1" spans="1:13">
      <c r="A5" s="120"/>
      <c r="B5" s="121"/>
      <c r="C5" s="128"/>
      <c r="D5" s="129"/>
      <c r="E5" s="129"/>
      <c r="F5" s="130"/>
      <c r="G5" s="125"/>
      <c r="H5" s="125"/>
      <c r="I5" s="129"/>
      <c r="J5" s="131"/>
      <c r="K5" s="117"/>
      <c r="L5" s="132"/>
      <c r="M5" s="119"/>
    </row>
    <row r="6" ht="24.75" customHeight="1" spans="1:13">
      <c r="A6" s="133"/>
      <c r="B6" s="121"/>
      <c r="C6" s="128"/>
      <c r="D6" s="129"/>
      <c r="E6" s="129"/>
      <c r="F6" s="130"/>
      <c r="G6" s="124"/>
      <c r="H6" s="125"/>
      <c r="I6" s="135"/>
      <c r="J6" s="118"/>
      <c r="K6" s="136"/>
      <c r="L6" s="137"/>
      <c r="M6" s="138"/>
    </row>
    <row r="7" ht="34" customHeight="1" spans="1:13">
      <c r="A7" s="139" t="s">
        <v>11</v>
      </c>
      <c r="B7" s="194" t="s">
        <v>44</v>
      </c>
      <c r="C7" s="141"/>
      <c r="D7" s="142"/>
      <c r="E7" s="143"/>
      <c r="F7" s="144"/>
      <c r="G7" s="160"/>
      <c r="H7" s="195"/>
      <c r="I7" s="147"/>
      <c r="J7" s="148"/>
      <c r="K7" s="149"/>
      <c r="L7" s="149"/>
      <c r="M7" s="150"/>
    </row>
    <row r="8" ht="34" customHeight="1" spans="1:13">
      <c r="A8" s="139"/>
      <c r="B8" s="224" t="s">
        <v>231</v>
      </c>
      <c r="C8" s="141" t="s">
        <v>77</v>
      </c>
      <c r="D8" s="142"/>
      <c r="E8" s="143"/>
      <c r="F8" s="144"/>
      <c r="G8" s="160" t="s">
        <v>232</v>
      </c>
      <c r="H8" s="195">
        <v>1.84</v>
      </c>
      <c r="I8" s="147">
        <v>1041.51</v>
      </c>
      <c r="J8" s="148">
        <f>I8-F8</f>
        <v>1041.51</v>
      </c>
      <c r="K8" s="149"/>
      <c r="L8" s="149" t="s">
        <v>233</v>
      </c>
      <c r="M8" s="150"/>
    </row>
    <row r="9" ht="34" customHeight="1" spans="1:13">
      <c r="A9" s="139" t="s">
        <v>13</v>
      </c>
      <c r="B9" s="151" t="s">
        <v>45</v>
      </c>
      <c r="C9" s="141" t="s">
        <v>49</v>
      </c>
      <c r="D9" s="142" t="s">
        <v>234</v>
      </c>
      <c r="E9" s="143">
        <v>12.84</v>
      </c>
      <c r="F9" s="144">
        <v>2067.37</v>
      </c>
      <c r="G9" s="141" t="s">
        <v>234</v>
      </c>
      <c r="H9" s="197">
        <v>12.84</v>
      </c>
      <c r="I9" s="152">
        <v>2067.37</v>
      </c>
      <c r="J9" s="148"/>
      <c r="K9" s="149">
        <f t="shared" ref="K9:K37" si="0">I9-F9</f>
        <v>0</v>
      </c>
      <c r="L9" s="153"/>
      <c r="M9" s="150"/>
    </row>
    <row r="10" ht="34" customHeight="1" spans="1:13">
      <c r="A10" s="139" t="s">
        <v>15</v>
      </c>
      <c r="B10" s="154" t="s">
        <v>51</v>
      </c>
      <c r="C10" s="141" t="s">
        <v>49</v>
      </c>
      <c r="D10" s="142" t="s">
        <v>235</v>
      </c>
      <c r="E10" s="143">
        <v>7.17</v>
      </c>
      <c r="F10" s="144">
        <v>872.59</v>
      </c>
      <c r="G10" s="141" t="s">
        <v>235</v>
      </c>
      <c r="H10" s="142" t="s">
        <v>236</v>
      </c>
      <c r="I10" s="147">
        <v>872.59</v>
      </c>
      <c r="J10" s="148"/>
      <c r="K10" s="149">
        <f t="shared" si="0"/>
        <v>0</v>
      </c>
      <c r="L10" s="149"/>
      <c r="M10" s="150"/>
    </row>
    <row r="11" ht="26" customHeight="1" spans="1:13">
      <c r="A11" s="139" t="s">
        <v>17</v>
      </c>
      <c r="B11" s="155" t="s">
        <v>54</v>
      </c>
      <c r="C11" s="141" t="s">
        <v>49</v>
      </c>
      <c r="D11" s="93">
        <v>39.31</v>
      </c>
      <c r="E11" s="156">
        <v>11.45</v>
      </c>
      <c r="F11" s="144">
        <v>450.1</v>
      </c>
      <c r="G11" s="141" t="s">
        <v>237</v>
      </c>
      <c r="H11" s="156">
        <v>11.45</v>
      </c>
      <c r="I11" s="147">
        <v>450.1</v>
      </c>
      <c r="J11" s="148"/>
      <c r="K11" s="149">
        <f t="shared" si="0"/>
        <v>0</v>
      </c>
      <c r="L11" s="149"/>
      <c r="M11" s="158"/>
    </row>
    <row r="12" ht="28" customHeight="1" spans="1:13">
      <c r="A12" s="139" t="s">
        <v>19</v>
      </c>
      <c r="B12" s="154" t="s">
        <v>56</v>
      </c>
      <c r="C12" s="141" t="s">
        <v>57</v>
      </c>
      <c r="D12" s="198">
        <v>78.61</v>
      </c>
      <c r="E12" s="157">
        <v>1.9</v>
      </c>
      <c r="F12" s="144">
        <v>149.36</v>
      </c>
      <c r="G12" s="141"/>
      <c r="H12" s="198"/>
      <c r="I12" s="147"/>
      <c r="J12" s="148"/>
      <c r="K12" s="149">
        <f t="shared" si="0"/>
        <v>-149.36</v>
      </c>
      <c r="L12" s="149"/>
      <c r="M12" s="158"/>
    </row>
    <row r="13" ht="28" customHeight="1" spans="1:13">
      <c r="A13" s="139" t="s">
        <v>21</v>
      </c>
      <c r="B13" s="154" t="s">
        <v>66</v>
      </c>
      <c r="C13" s="199" t="s">
        <v>67</v>
      </c>
      <c r="D13" s="198">
        <v>48</v>
      </c>
      <c r="E13" s="157">
        <v>45.27</v>
      </c>
      <c r="F13" s="144">
        <v>2172.96</v>
      </c>
      <c r="G13" s="141" t="s">
        <v>238</v>
      </c>
      <c r="H13" s="198">
        <v>45.27</v>
      </c>
      <c r="I13" s="147">
        <v>2172.96</v>
      </c>
      <c r="J13" s="148"/>
      <c r="K13" s="149">
        <f t="shared" si="0"/>
        <v>0</v>
      </c>
      <c r="L13" s="149"/>
      <c r="M13" s="158"/>
    </row>
    <row r="14" ht="31.95" customHeight="1" spans="1:13">
      <c r="A14" s="139" t="s">
        <v>23</v>
      </c>
      <c r="B14" s="225" t="s">
        <v>68</v>
      </c>
      <c r="C14" s="141"/>
      <c r="D14" s="156"/>
      <c r="E14" s="157"/>
      <c r="F14" s="144"/>
      <c r="G14" s="141"/>
      <c r="H14" s="156"/>
      <c r="I14" s="147"/>
      <c r="J14" s="148"/>
      <c r="K14" s="149">
        <f t="shared" si="0"/>
        <v>0</v>
      </c>
      <c r="L14" s="149"/>
      <c r="M14" s="150"/>
    </row>
    <row r="15" ht="31.95" customHeight="1" spans="1:13">
      <c r="A15" s="139" t="s">
        <v>25</v>
      </c>
      <c r="B15" s="154" t="s">
        <v>70</v>
      </c>
      <c r="C15" s="141" t="s">
        <v>49</v>
      </c>
      <c r="D15" s="201">
        <v>16.83</v>
      </c>
      <c r="E15" s="157">
        <v>612.43</v>
      </c>
      <c r="F15" s="144">
        <v>10307.2</v>
      </c>
      <c r="G15" s="141" t="s">
        <v>239</v>
      </c>
      <c r="H15" s="201">
        <v>580.76</v>
      </c>
      <c r="I15" s="147">
        <v>9774.19</v>
      </c>
      <c r="J15" s="148"/>
      <c r="K15" s="149">
        <f t="shared" si="0"/>
        <v>-533.01</v>
      </c>
      <c r="L15" s="149" t="s">
        <v>91</v>
      </c>
      <c r="M15" s="150"/>
    </row>
    <row r="16" ht="31.95" customHeight="1" spans="1:13">
      <c r="A16" s="139" t="s">
        <v>61</v>
      </c>
      <c r="B16" s="155" t="s">
        <v>76</v>
      </c>
      <c r="C16" s="141" t="s">
        <v>77</v>
      </c>
      <c r="D16" s="146" t="s">
        <v>240</v>
      </c>
      <c r="E16" s="157">
        <v>1.8</v>
      </c>
      <c r="F16" s="144">
        <v>42.84</v>
      </c>
      <c r="G16" s="141" t="s">
        <v>240</v>
      </c>
      <c r="H16" s="146" t="s">
        <v>241</v>
      </c>
      <c r="I16" s="147">
        <v>42.84</v>
      </c>
      <c r="J16" s="148"/>
      <c r="K16" s="149">
        <f t="shared" si="0"/>
        <v>0</v>
      </c>
      <c r="L16" s="149"/>
      <c r="M16" s="150"/>
    </row>
    <row r="17" ht="31.95" customHeight="1" spans="1:13">
      <c r="A17" s="139" t="s">
        <v>63</v>
      </c>
      <c r="B17" s="155" t="s">
        <v>80</v>
      </c>
      <c r="C17" s="141" t="s">
        <v>49</v>
      </c>
      <c r="D17" s="156">
        <v>7.14</v>
      </c>
      <c r="E17" s="157">
        <v>340.72</v>
      </c>
      <c r="F17" s="144">
        <v>2432.74</v>
      </c>
      <c r="G17" s="160" t="s">
        <v>242</v>
      </c>
      <c r="H17" s="156">
        <v>340.72</v>
      </c>
      <c r="I17" s="147">
        <v>2432.74</v>
      </c>
      <c r="J17" s="148"/>
      <c r="K17" s="149">
        <f t="shared" si="0"/>
        <v>0</v>
      </c>
      <c r="L17" s="149"/>
      <c r="M17" s="150"/>
    </row>
    <row r="18" ht="31.95" customHeight="1" spans="1:13">
      <c r="A18" s="139" t="s">
        <v>65</v>
      </c>
      <c r="B18" s="155" t="s">
        <v>83</v>
      </c>
      <c r="C18" s="141" t="s">
        <v>49</v>
      </c>
      <c r="D18" s="156">
        <v>2.38</v>
      </c>
      <c r="E18" s="157">
        <v>462.77</v>
      </c>
      <c r="F18" s="144">
        <v>1101.39</v>
      </c>
      <c r="G18" s="160" t="s">
        <v>243</v>
      </c>
      <c r="H18" s="156">
        <v>511.1</v>
      </c>
      <c r="I18" s="157">
        <v>1216.42</v>
      </c>
      <c r="J18" s="148">
        <f>I18-F18</f>
        <v>115.03</v>
      </c>
      <c r="K18" s="149"/>
      <c r="L18" s="149" t="s">
        <v>85</v>
      </c>
      <c r="M18" s="150"/>
    </row>
    <row r="19" ht="31.95" customHeight="1" spans="1:13">
      <c r="A19" s="139" t="s">
        <v>69</v>
      </c>
      <c r="B19" s="203" t="s">
        <v>87</v>
      </c>
      <c r="C19" s="141" t="s">
        <v>77</v>
      </c>
      <c r="D19" s="157">
        <v>23.8</v>
      </c>
      <c r="E19" s="157">
        <v>50.03</v>
      </c>
      <c r="F19" s="144">
        <v>1190.71</v>
      </c>
      <c r="G19" s="160"/>
      <c r="H19" s="157"/>
      <c r="I19" s="147"/>
      <c r="J19" s="148"/>
      <c r="K19" s="149">
        <f t="shared" si="0"/>
        <v>-1190.71</v>
      </c>
      <c r="L19" s="204"/>
      <c r="M19" s="150"/>
    </row>
    <row r="20" ht="31.95" customHeight="1" spans="1:13">
      <c r="A20" s="139" t="s">
        <v>73</v>
      </c>
      <c r="B20" s="155" t="s">
        <v>89</v>
      </c>
      <c r="C20" s="141" t="s">
        <v>77</v>
      </c>
      <c r="D20" s="146" t="s">
        <v>244</v>
      </c>
      <c r="E20" s="157">
        <v>66.49</v>
      </c>
      <c r="F20" s="144">
        <v>3422.91</v>
      </c>
      <c r="G20" s="160" t="s">
        <v>244</v>
      </c>
      <c r="H20" s="146" t="s">
        <v>245</v>
      </c>
      <c r="I20" s="147">
        <v>3422.91</v>
      </c>
      <c r="J20" s="148"/>
      <c r="K20" s="149">
        <f t="shared" si="0"/>
        <v>0</v>
      </c>
      <c r="L20" s="149"/>
      <c r="M20" s="150"/>
    </row>
    <row r="21" ht="31.95" customHeight="1" spans="1:13">
      <c r="A21" s="139" t="s">
        <v>75</v>
      </c>
      <c r="B21" s="155" t="s">
        <v>93</v>
      </c>
      <c r="C21" s="141" t="s">
        <v>49</v>
      </c>
      <c r="D21" s="146" t="s">
        <v>244</v>
      </c>
      <c r="E21" s="157">
        <v>16.56</v>
      </c>
      <c r="F21" s="144">
        <v>852.51</v>
      </c>
      <c r="G21" s="160" t="s">
        <v>246</v>
      </c>
      <c r="H21" s="146" t="s">
        <v>247</v>
      </c>
      <c r="I21" s="147">
        <v>852.19</v>
      </c>
      <c r="J21" s="148"/>
      <c r="K21" s="149">
        <f t="shared" si="0"/>
        <v>-0.319999999999936</v>
      </c>
      <c r="L21" s="149"/>
      <c r="M21" s="150"/>
    </row>
    <row r="22" ht="31.95" customHeight="1" spans="1:13">
      <c r="A22" s="139" t="s">
        <v>79</v>
      </c>
      <c r="B22" s="200" t="s">
        <v>94</v>
      </c>
      <c r="C22" s="141"/>
      <c r="D22" s="146"/>
      <c r="E22" s="157"/>
      <c r="F22" s="144"/>
      <c r="G22" s="160"/>
      <c r="H22" s="146"/>
      <c r="I22" s="147"/>
      <c r="J22" s="148"/>
      <c r="K22" s="149"/>
      <c r="L22" s="149"/>
      <c r="M22" s="150"/>
    </row>
    <row r="23" ht="31.95" customHeight="1" spans="1:13">
      <c r="A23" s="139" t="s">
        <v>82</v>
      </c>
      <c r="B23" s="155" t="s">
        <v>96</v>
      </c>
      <c r="C23" s="141" t="s">
        <v>49</v>
      </c>
      <c r="D23" s="146" t="s">
        <v>248</v>
      </c>
      <c r="E23" s="157">
        <v>462.77</v>
      </c>
      <c r="F23" s="144">
        <v>3267.16</v>
      </c>
      <c r="G23" s="160" t="s">
        <v>248</v>
      </c>
      <c r="H23" s="146" t="s">
        <v>249</v>
      </c>
      <c r="I23" s="147">
        <v>3267.16</v>
      </c>
      <c r="J23" s="148"/>
      <c r="K23" s="149">
        <f t="shared" si="0"/>
        <v>0</v>
      </c>
      <c r="L23" s="149"/>
      <c r="M23" s="150"/>
    </row>
    <row r="24" ht="43" customHeight="1" spans="1:13">
      <c r="A24" s="139" t="s">
        <v>86</v>
      </c>
      <c r="B24" s="155" t="s">
        <v>99</v>
      </c>
      <c r="C24" s="141" t="s">
        <v>49</v>
      </c>
      <c r="D24" s="146" t="s">
        <v>250</v>
      </c>
      <c r="E24" s="157">
        <v>138.51</v>
      </c>
      <c r="F24" s="144">
        <v>11967.26</v>
      </c>
      <c r="G24" s="160" t="s">
        <v>250</v>
      </c>
      <c r="H24" s="146" t="s">
        <v>251</v>
      </c>
      <c r="I24" s="147">
        <v>20937.31</v>
      </c>
      <c r="J24" s="148">
        <f>I24-F24</f>
        <v>8970.05</v>
      </c>
      <c r="K24" s="149"/>
      <c r="L24" s="153" t="s">
        <v>252</v>
      </c>
      <c r="M24" s="150"/>
    </row>
    <row r="25" ht="31.95" customHeight="1" spans="1:13">
      <c r="A25" s="139" t="s">
        <v>88</v>
      </c>
      <c r="B25" s="155" t="s">
        <v>109</v>
      </c>
      <c r="C25" s="141" t="s">
        <v>49</v>
      </c>
      <c r="D25" s="146" t="s">
        <v>253</v>
      </c>
      <c r="E25" s="157">
        <v>441.74</v>
      </c>
      <c r="F25" s="144">
        <v>10204.19</v>
      </c>
      <c r="G25" s="160" t="s">
        <v>253</v>
      </c>
      <c r="H25" s="146" t="s">
        <v>254</v>
      </c>
      <c r="I25" s="147">
        <v>10204.19</v>
      </c>
      <c r="J25" s="148"/>
      <c r="K25" s="149">
        <f t="shared" si="0"/>
        <v>0</v>
      </c>
      <c r="L25" s="149"/>
      <c r="M25" s="150"/>
    </row>
    <row r="26" ht="31.95" customHeight="1" spans="1:13">
      <c r="A26" s="139" t="s">
        <v>92</v>
      </c>
      <c r="B26" s="155" t="s">
        <v>112</v>
      </c>
      <c r="C26" s="160" t="s">
        <v>49</v>
      </c>
      <c r="D26" s="146" t="s">
        <v>255</v>
      </c>
      <c r="E26" s="157">
        <v>439.13</v>
      </c>
      <c r="F26" s="144">
        <v>4048.78</v>
      </c>
      <c r="G26" s="160" t="s">
        <v>255</v>
      </c>
      <c r="H26" s="146" t="s">
        <v>256</v>
      </c>
      <c r="I26" s="147">
        <v>4048.78</v>
      </c>
      <c r="J26" s="148"/>
      <c r="K26" s="149">
        <f t="shared" si="0"/>
        <v>0</v>
      </c>
      <c r="L26" s="149"/>
      <c r="M26" s="150"/>
    </row>
    <row r="27" ht="31.95" customHeight="1" spans="1:13">
      <c r="A27" s="139"/>
      <c r="B27" s="159" t="s">
        <v>115</v>
      </c>
      <c r="C27" s="160" t="s">
        <v>49</v>
      </c>
      <c r="D27" s="146" t="s">
        <v>257</v>
      </c>
      <c r="E27" s="157">
        <v>496.72</v>
      </c>
      <c r="F27" s="161">
        <v>2970.39</v>
      </c>
      <c r="G27" s="161">
        <v>5.98</v>
      </c>
      <c r="H27" s="146" t="s">
        <v>258</v>
      </c>
      <c r="I27" s="161">
        <v>2970.39</v>
      </c>
      <c r="J27" s="148"/>
      <c r="K27" s="149">
        <f t="shared" si="0"/>
        <v>0</v>
      </c>
      <c r="L27" s="149"/>
      <c r="M27" s="150"/>
    </row>
    <row r="28" ht="31.95" customHeight="1" spans="1:13">
      <c r="A28" s="139"/>
      <c r="B28" s="205" t="s">
        <v>119</v>
      </c>
      <c r="C28" s="206" t="s">
        <v>49</v>
      </c>
      <c r="D28" s="207" t="s">
        <v>250</v>
      </c>
      <c r="E28" s="208">
        <v>438.17</v>
      </c>
      <c r="F28" s="209">
        <v>37857.89</v>
      </c>
      <c r="G28" s="209">
        <v>576</v>
      </c>
      <c r="H28" s="207" t="s">
        <v>259</v>
      </c>
      <c r="I28" s="209">
        <v>41702.4</v>
      </c>
      <c r="J28" s="211">
        <f>I28-F28</f>
        <v>3844.51</v>
      </c>
      <c r="K28" s="212"/>
      <c r="L28" s="213" t="s">
        <v>260</v>
      </c>
      <c r="M28" s="214"/>
    </row>
    <row r="29" ht="31.95" customHeight="1" spans="1:13">
      <c r="A29" s="139"/>
      <c r="B29" s="159" t="s">
        <v>261</v>
      </c>
      <c r="C29" s="160" t="s">
        <v>127</v>
      </c>
      <c r="D29" s="146" t="s">
        <v>262</v>
      </c>
      <c r="E29" s="157">
        <v>5287.78</v>
      </c>
      <c r="F29" s="161">
        <v>190.36</v>
      </c>
      <c r="G29" s="161">
        <v>0.036</v>
      </c>
      <c r="H29" s="146" t="s">
        <v>263</v>
      </c>
      <c r="I29" s="161">
        <v>190.36</v>
      </c>
      <c r="J29" s="148"/>
      <c r="K29" s="149">
        <f t="shared" si="0"/>
        <v>0</v>
      </c>
      <c r="L29" s="149"/>
      <c r="M29" s="150"/>
    </row>
    <row r="30" ht="31.95" customHeight="1" spans="1:13">
      <c r="A30" s="139"/>
      <c r="B30" s="159" t="s">
        <v>126</v>
      </c>
      <c r="C30" s="160" t="s">
        <v>127</v>
      </c>
      <c r="D30" s="146" t="s">
        <v>264</v>
      </c>
      <c r="E30" s="157">
        <v>5216.03</v>
      </c>
      <c r="F30" s="161">
        <v>5221.25</v>
      </c>
      <c r="G30" s="161">
        <v>1.001</v>
      </c>
      <c r="H30" s="146" t="s">
        <v>265</v>
      </c>
      <c r="I30" s="161">
        <v>5308.23</v>
      </c>
      <c r="J30" s="148">
        <f>I30-F30</f>
        <v>86.9799999999996</v>
      </c>
      <c r="K30" s="149"/>
      <c r="L30" s="149"/>
      <c r="M30" s="150"/>
    </row>
    <row r="31" ht="31.95" customHeight="1" spans="1:13">
      <c r="A31" s="139"/>
      <c r="B31" s="159" t="s">
        <v>130</v>
      </c>
      <c r="C31" s="160" t="s">
        <v>127</v>
      </c>
      <c r="D31" s="146" t="s">
        <v>266</v>
      </c>
      <c r="E31" s="157">
        <v>4850.99</v>
      </c>
      <c r="F31" s="161">
        <v>8246.68</v>
      </c>
      <c r="G31" s="161">
        <v>1.7</v>
      </c>
      <c r="H31" s="146" t="s">
        <v>267</v>
      </c>
      <c r="I31" s="161">
        <v>8001.63</v>
      </c>
      <c r="J31" s="148"/>
      <c r="K31" s="149">
        <f t="shared" si="0"/>
        <v>-245.05</v>
      </c>
      <c r="L31" s="149"/>
      <c r="M31" s="150"/>
    </row>
    <row r="32" ht="31.95" customHeight="1" spans="1:13">
      <c r="A32" s="139"/>
      <c r="B32" s="159" t="s">
        <v>133</v>
      </c>
      <c r="C32" s="160" t="s">
        <v>127</v>
      </c>
      <c r="D32" s="146" t="s">
        <v>268</v>
      </c>
      <c r="E32" s="157">
        <v>8710.61</v>
      </c>
      <c r="F32" s="161">
        <v>4137.54</v>
      </c>
      <c r="G32" s="161">
        <v>0.475</v>
      </c>
      <c r="H32" s="146" t="s">
        <v>269</v>
      </c>
      <c r="I32" s="161">
        <v>4137.54</v>
      </c>
      <c r="J32" s="148"/>
      <c r="K32" s="149">
        <f t="shared" si="0"/>
        <v>0</v>
      </c>
      <c r="L32" s="149"/>
      <c r="M32" s="150"/>
    </row>
    <row r="33" ht="31.95" customHeight="1" spans="1:13">
      <c r="A33" s="139" t="s">
        <v>95</v>
      </c>
      <c r="B33" s="200" t="s">
        <v>135</v>
      </c>
      <c r="C33" s="215"/>
      <c r="D33" s="146"/>
      <c r="E33" s="157"/>
      <c r="F33" s="144"/>
      <c r="G33" s="160"/>
      <c r="H33" s="146"/>
      <c r="I33" s="147"/>
      <c r="J33" s="148"/>
      <c r="K33" s="149"/>
      <c r="L33" s="149"/>
      <c r="M33" s="150"/>
    </row>
    <row r="34" ht="31.95" customHeight="1" spans="1:13">
      <c r="A34" s="139"/>
      <c r="B34" s="155" t="s">
        <v>137</v>
      </c>
      <c r="C34" s="216" t="s">
        <v>127</v>
      </c>
      <c r="D34" s="146" t="s">
        <v>270</v>
      </c>
      <c r="E34" s="157">
        <v>9206.44</v>
      </c>
      <c r="F34" s="145">
        <v>34873.99</v>
      </c>
      <c r="G34" s="160" t="s">
        <v>270</v>
      </c>
      <c r="H34" s="146" t="s">
        <v>271</v>
      </c>
      <c r="I34" s="147">
        <v>34322.92</v>
      </c>
      <c r="J34" s="148"/>
      <c r="K34" s="149">
        <f t="shared" si="0"/>
        <v>-551.07</v>
      </c>
      <c r="L34" s="149"/>
      <c r="M34" s="150"/>
    </row>
    <row r="35" ht="31.95" customHeight="1" spans="1:13">
      <c r="A35" s="139"/>
      <c r="B35" s="155" t="s">
        <v>140</v>
      </c>
      <c r="C35" s="216" t="s">
        <v>127</v>
      </c>
      <c r="D35" s="146" t="s">
        <v>272</v>
      </c>
      <c r="E35" s="157">
        <v>9399.23</v>
      </c>
      <c r="F35" s="145">
        <v>21702.82</v>
      </c>
      <c r="G35" s="160" t="s">
        <v>272</v>
      </c>
      <c r="H35" s="146" t="s">
        <v>273</v>
      </c>
      <c r="I35" s="147">
        <v>21313.29</v>
      </c>
      <c r="J35" s="148"/>
      <c r="K35" s="149">
        <f t="shared" si="0"/>
        <v>-389.529999999999</v>
      </c>
      <c r="L35" s="149"/>
      <c r="M35" s="150"/>
    </row>
    <row r="36" ht="31.95" customHeight="1" spans="1:13">
      <c r="A36" s="139"/>
      <c r="B36" s="155" t="s">
        <v>143</v>
      </c>
      <c r="C36" s="216" t="s">
        <v>127</v>
      </c>
      <c r="D36" s="146" t="s">
        <v>274</v>
      </c>
      <c r="E36" s="157">
        <v>8137.58</v>
      </c>
      <c r="F36" s="145">
        <v>25210.22</v>
      </c>
      <c r="G36" s="160" t="s">
        <v>274</v>
      </c>
      <c r="H36" s="146" t="s">
        <v>275</v>
      </c>
      <c r="I36" s="147">
        <v>25210.22</v>
      </c>
      <c r="J36" s="148"/>
      <c r="K36" s="149">
        <f t="shared" si="0"/>
        <v>0</v>
      </c>
      <c r="L36" s="149"/>
      <c r="M36" s="150"/>
    </row>
    <row r="37" ht="31.95" customHeight="1" spans="1:13">
      <c r="A37" s="139"/>
      <c r="B37" s="155" t="s">
        <v>146</v>
      </c>
      <c r="C37" s="160" t="s">
        <v>127</v>
      </c>
      <c r="D37" s="146" t="s">
        <v>276</v>
      </c>
      <c r="E37" s="157">
        <v>8229.89</v>
      </c>
      <c r="F37" s="161">
        <v>52613.69</v>
      </c>
      <c r="G37" s="161">
        <v>6.393</v>
      </c>
      <c r="H37" s="146" t="s">
        <v>277</v>
      </c>
      <c r="I37" s="161">
        <v>51976.69</v>
      </c>
      <c r="J37" s="148"/>
      <c r="K37" s="149">
        <f t="shared" si="0"/>
        <v>-637</v>
      </c>
      <c r="L37" s="149"/>
      <c r="M37" s="150"/>
    </row>
    <row r="38" ht="31.95" customHeight="1" spans="1:13">
      <c r="A38" s="139"/>
      <c r="B38" s="159" t="s">
        <v>149</v>
      </c>
      <c r="C38" s="160" t="s">
        <v>127</v>
      </c>
      <c r="D38" s="146" t="s">
        <v>278</v>
      </c>
      <c r="E38" s="157">
        <v>8704.35</v>
      </c>
      <c r="F38" s="161">
        <v>33563.97</v>
      </c>
      <c r="G38" s="161">
        <v>3.856</v>
      </c>
      <c r="H38" s="146" t="s">
        <v>279</v>
      </c>
      <c r="I38" s="161">
        <v>33552.33</v>
      </c>
      <c r="J38" s="148"/>
      <c r="K38" s="149">
        <f t="shared" ref="K38:K56" si="1">I38-F38</f>
        <v>-11.6399999999994</v>
      </c>
      <c r="L38" s="149"/>
      <c r="M38" s="150"/>
    </row>
    <row r="39" ht="31.95" customHeight="1" spans="1:13">
      <c r="A39" s="139"/>
      <c r="B39" s="159" t="s">
        <v>152</v>
      </c>
      <c r="C39" s="160" t="s">
        <v>77</v>
      </c>
      <c r="D39" s="146" t="s">
        <v>280</v>
      </c>
      <c r="E39" s="157">
        <v>133.4</v>
      </c>
      <c r="F39" s="161">
        <v>72662.98</v>
      </c>
      <c r="G39" s="161">
        <v>544.7</v>
      </c>
      <c r="H39" s="146" t="s">
        <v>281</v>
      </c>
      <c r="I39" s="161">
        <v>66502.42</v>
      </c>
      <c r="J39" s="148"/>
      <c r="K39" s="149">
        <f t="shared" si="1"/>
        <v>-6160.56</v>
      </c>
      <c r="L39" s="153" t="s">
        <v>282</v>
      </c>
      <c r="M39" s="150"/>
    </row>
    <row r="40" ht="31.95" customHeight="1" spans="1:13">
      <c r="A40" s="139"/>
      <c r="B40" s="159" t="s">
        <v>156</v>
      </c>
      <c r="C40" s="160" t="s">
        <v>127</v>
      </c>
      <c r="D40" s="146" t="s">
        <v>283</v>
      </c>
      <c r="E40" s="157">
        <v>6993.98</v>
      </c>
      <c r="F40" s="161">
        <v>5007.69</v>
      </c>
      <c r="G40" s="161">
        <v>0.716</v>
      </c>
      <c r="H40" s="146" t="s">
        <v>284</v>
      </c>
      <c r="I40" s="161">
        <v>5007.69</v>
      </c>
      <c r="J40" s="148"/>
      <c r="K40" s="149">
        <f t="shared" si="1"/>
        <v>0</v>
      </c>
      <c r="L40" s="149"/>
      <c r="M40" s="150"/>
    </row>
    <row r="41" ht="31.95" customHeight="1" spans="1:13">
      <c r="A41" s="139"/>
      <c r="B41" s="217" t="s">
        <v>158</v>
      </c>
      <c r="C41" s="160"/>
      <c r="D41" s="146"/>
      <c r="E41" s="157"/>
      <c r="F41" s="161"/>
      <c r="G41" s="161"/>
      <c r="H41" s="146"/>
      <c r="I41" s="161"/>
      <c r="J41" s="148"/>
      <c r="K41" s="169"/>
      <c r="L41" s="149"/>
      <c r="M41" s="150"/>
    </row>
    <row r="42" ht="31.95" customHeight="1" spans="1:13">
      <c r="A42" s="139"/>
      <c r="B42" s="159" t="s">
        <v>160</v>
      </c>
      <c r="C42" s="160" t="s">
        <v>77</v>
      </c>
      <c r="D42" s="146" t="s">
        <v>285</v>
      </c>
      <c r="E42" s="157">
        <v>27.57</v>
      </c>
      <c r="F42" s="161">
        <v>2299.34</v>
      </c>
      <c r="G42" s="161">
        <v>83.4</v>
      </c>
      <c r="H42" s="146" t="s">
        <v>286</v>
      </c>
      <c r="I42" s="161">
        <v>2669.63</v>
      </c>
      <c r="J42" s="148">
        <f>I42-F42</f>
        <v>370.29</v>
      </c>
      <c r="K42" s="149"/>
      <c r="L42" s="153" t="s">
        <v>165</v>
      </c>
      <c r="M42" s="150"/>
    </row>
    <row r="43" ht="31.95" customHeight="1" spans="1:13">
      <c r="A43" s="139"/>
      <c r="B43" s="159" t="s">
        <v>167</v>
      </c>
      <c r="C43" s="160" t="s">
        <v>77</v>
      </c>
      <c r="D43" s="146" t="s">
        <v>287</v>
      </c>
      <c r="E43" s="157">
        <v>46.53</v>
      </c>
      <c r="F43" s="161">
        <v>3951.33</v>
      </c>
      <c r="G43" s="161">
        <v>84.92</v>
      </c>
      <c r="H43" s="146" t="s">
        <v>288</v>
      </c>
      <c r="I43" s="161">
        <v>4330.07</v>
      </c>
      <c r="J43" s="148">
        <f>I43-F43</f>
        <v>378.74</v>
      </c>
      <c r="K43" s="149"/>
      <c r="L43" s="218"/>
      <c r="M43" s="150"/>
    </row>
    <row r="44" ht="31.95" customHeight="1" spans="1:13">
      <c r="A44" s="139"/>
      <c r="B44" s="159" t="s">
        <v>170</v>
      </c>
      <c r="C44" s="160" t="s">
        <v>77</v>
      </c>
      <c r="D44" s="146" t="s">
        <v>289</v>
      </c>
      <c r="E44" s="157">
        <v>26.62</v>
      </c>
      <c r="F44" s="161">
        <v>4480.68</v>
      </c>
      <c r="G44" s="161">
        <v>168.32</v>
      </c>
      <c r="H44" s="146" t="s">
        <v>184</v>
      </c>
      <c r="I44" s="161">
        <v>888.73</v>
      </c>
      <c r="J44" s="148"/>
      <c r="K44" s="149">
        <f t="shared" si="1"/>
        <v>-3591.95</v>
      </c>
      <c r="L44" s="218"/>
      <c r="M44" s="150"/>
    </row>
    <row r="45" ht="31.95" customHeight="1" spans="1:13">
      <c r="A45" s="139"/>
      <c r="B45" s="159" t="s">
        <v>173</v>
      </c>
      <c r="C45" s="160" t="s">
        <v>77</v>
      </c>
      <c r="D45" s="146" t="s">
        <v>290</v>
      </c>
      <c r="E45" s="157">
        <v>100.05</v>
      </c>
      <c r="F45" s="161">
        <v>60087.03</v>
      </c>
      <c r="G45" s="161">
        <v>600.57</v>
      </c>
      <c r="H45" s="146" t="s">
        <v>291</v>
      </c>
      <c r="I45" s="161">
        <v>60087.03</v>
      </c>
      <c r="J45" s="148"/>
      <c r="K45" s="149">
        <f t="shared" si="1"/>
        <v>0</v>
      </c>
      <c r="L45" s="149"/>
      <c r="M45" s="150"/>
    </row>
    <row r="46" ht="31.95" customHeight="1" spans="1:13">
      <c r="A46" s="139"/>
      <c r="B46" s="217" t="s">
        <v>175</v>
      </c>
      <c r="C46" s="160"/>
      <c r="D46" s="146"/>
      <c r="E46" s="157"/>
      <c r="F46" s="161"/>
      <c r="G46" s="161"/>
      <c r="H46" s="146"/>
      <c r="I46" s="161"/>
      <c r="J46" s="148"/>
      <c r="K46" s="149">
        <f t="shared" si="1"/>
        <v>0</v>
      </c>
      <c r="L46" s="149"/>
      <c r="M46" s="150"/>
    </row>
    <row r="47" ht="31.95" customHeight="1" spans="1:13">
      <c r="A47" s="139"/>
      <c r="B47" s="159" t="s">
        <v>177</v>
      </c>
      <c r="C47" s="160" t="s">
        <v>77</v>
      </c>
      <c r="D47" s="146" t="s">
        <v>292</v>
      </c>
      <c r="E47" s="157">
        <v>307.43</v>
      </c>
      <c r="F47" s="161">
        <v>8632.63</v>
      </c>
      <c r="G47" s="161">
        <v>28.08</v>
      </c>
      <c r="H47" s="146" t="s">
        <v>293</v>
      </c>
      <c r="I47" s="161">
        <v>8632.63</v>
      </c>
      <c r="J47" s="148"/>
      <c r="K47" s="149">
        <f t="shared" si="1"/>
        <v>0</v>
      </c>
      <c r="L47" s="149"/>
      <c r="M47" s="150"/>
    </row>
    <row r="48" ht="31.95" customHeight="1" spans="1:13">
      <c r="A48" s="139"/>
      <c r="B48" s="159" t="s">
        <v>180</v>
      </c>
      <c r="C48" s="160" t="s">
        <v>181</v>
      </c>
      <c r="D48" s="146" t="s">
        <v>13</v>
      </c>
      <c r="E48" s="157">
        <v>1247.22</v>
      </c>
      <c r="F48" s="161">
        <v>2494.44</v>
      </c>
      <c r="G48" s="161">
        <v>2</v>
      </c>
      <c r="H48" s="146" t="s">
        <v>294</v>
      </c>
      <c r="I48" s="161">
        <v>2494.44</v>
      </c>
      <c r="J48" s="148"/>
      <c r="K48" s="149">
        <f t="shared" si="1"/>
        <v>0</v>
      </c>
      <c r="L48" s="149"/>
      <c r="M48" s="150"/>
    </row>
    <row r="49" ht="31.95" customHeight="1" spans="1:13">
      <c r="A49" s="139"/>
      <c r="B49" s="159" t="s">
        <v>183</v>
      </c>
      <c r="C49" s="160" t="s">
        <v>77</v>
      </c>
      <c r="D49" s="146" t="s">
        <v>184</v>
      </c>
      <c r="E49" s="157">
        <v>218.38</v>
      </c>
      <c r="F49" s="161">
        <v>1153.05</v>
      </c>
      <c r="G49" s="161">
        <v>5.28</v>
      </c>
      <c r="H49" s="146" t="s">
        <v>295</v>
      </c>
      <c r="I49" s="161">
        <v>1153.05</v>
      </c>
      <c r="J49" s="148"/>
      <c r="K49" s="149">
        <f t="shared" si="1"/>
        <v>0</v>
      </c>
      <c r="L49" s="149"/>
      <c r="M49" s="150"/>
    </row>
    <row r="50" ht="31.95" customHeight="1" spans="1:13">
      <c r="A50" s="139"/>
      <c r="B50" s="159" t="s">
        <v>186</v>
      </c>
      <c r="C50" s="160" t="s">
        <v>77</v>
      </c>
      <c r="D50" s="146" t="s">
        <v>296</v>
      </c>
      <c r="E50" s="157">
        <v>428.4</v>
      </c>
      <c r="F50" s="161">
        <v>15113.95</v>
      </c>
      <c r="G50" s="161">
        <v>35.28</v>
      </c>
      <c r="H50" s="146" t="s">
        <v>297</v>
      </c>
      <c r="I50" s="161">
        <v>15113.95</v>
      </c>
      <c r="J50" s="148"/>
      <c r="K50" s="149">
        <f t="shared" si="1"/>
        <v>0</v>
      </c>
      <c r="L50" s="149"/>
      <c r="M50" s="150"/>
    </row>
    <row r="51" ht="31.95" customHeight="1" spans="1:13">
      <c r="A51" s="139"/>
      <c r="B51" s="159" t="s">
        <v>188</v>
      </c>
      <c r="C51" s="160" t="s">
        <v>77</v>
      </c>
      <c r="D51" s="146"/>
      <c r="E51" s="157"/>
      <c r="F51" s="161"/>
      <c r="G51" s="161">
        <v>35.28</v>
      </c>
      <c r="H51" s="146" t="s">
        <v>298</v>
      </c>
      <c r="I51" s="161">
        <v>-1565.37</v>
      </c>
      <c r="J51" s="148"/>
      <c r="K51" s="149">
        <f t="shared" si="1"/>
        <v>-1565.37</v>
      </c>
      <c r="L51" s="149"/>
      <c r="M51" s="150"/>
    </row>
    <row r="52" ht="31.95" customHeight="1" spans="1:13">
      <c r="A52" s="139"/>
      <c r="B52" s="217" t="s">
        <v>189</v>
      </c>
      <c r="C52" s="160"/>
      <c r="D52" s="146"/>
      <c r="E52" s="157"/>
      <c r="F52" s="161"/>
      <c r="G52" s="161"/>
      <c r="H52" s="146"/>
      <c r="I52" s="161"/>
      <c r="J52" s="148"/>
      <c r="K52" s="149"/>
      <c r="L52" s="149"/>
      <c r="M52" s="150"/>
    </row>
    <row r="53" ht="31.95" customHeight="1" spans="1:13">
      <c r="A53" s="139"/>
      <c r="B53" s="159" t="s">
        <v>191</v>
      </c>
      <c r="C53" s="160" t="s">
        <v>77</v>
      </c>
      <c r="D53" s="146" t="s">
        <v>289</v>
      </c>
      <c r="E53" s="157">
        <v>13.9</v>
      </c>
      <c r="F53" s="161">
        <v>2339.65</v>
      </c>
      <c r="G53" s="161">
        <v>83.4</v>
      </c>
      <c r="H53" s="146" t="s">
        <v>299</v>
      </c>
      <c r="I53" s="161">
        <v>1499.53</v>
      </c>
      <c r="J53" s="148"/>
      <c r="K53" s="149">
        <f>I53-F53</f>
        <v>-840.12</v>
      </c>
      <c r="L53" s="153" t="s">
        <v>193</v>
      </c>
      <c r="M53" s="150"/>
    </row>
    <row r="54" ht="31.95" customHeight="1" spans="1:13">
      <c r="A54" s="139"/>
      <c r="B54" s="159"/>
      <c r="C54" s="160"/>
      <c r="D54" s="146"/>
      <c r="E54" s="157"/>
      <c r="F54" s="161"/>
      <c r="G54" s="161"/>
      <c r="H54" s="146"/>
      <c r="I54" s="161"/>
      <c r="J54" s="148"/>
      <c r="K54" s="149"/>
      <c r="L54" s="153"/>
      <c r="M54" s="150"/>
    </row>
    <row r="55" ht="31.95" customHeight="1" spans="1:13">
      <c r="A55" s="139"/>
      <c r="B55" s="159" t="s">
        <v>195</v>
      </c>
      <c r="C55" s="160" t="s">
        <v>77</v>
      </c>
      <c r="D55" s="146" t="s">
        <v>289</v>
      </c>
      <c r="E55" s="157">
        <v>21.8</v>
      </c>
      <c r="F55" s="161">
        <v>3669.38</v>
      </c>
      <c r="G55" s="161">
        <v>84.92</v>
      </c>
      <c r="H55" s="146" t="s">
        <v>300</v>
      </c>
      <c r="I55" s="161">
        <v>2334.45</v>
      </c>
      <c r="J55" s="148"/>
      <c r="K55" s="149">
        <f t="shared" ref="K55:K59" si="2">I55-F55</f>
        <v>-1334.93</v>
      </c>
      <c r="L55" s="153" t="s">
        <v>197</v>
      </c>
      <c r="M55" s="150"/>
    </row>
    <row r="56" ht="31.95" customHeight="1" spans="1:13">
      <c r="A56" s="139"/>
      <c r="B56" s="159" t="s">
        <v>199</v>
      </c>
      <c r="C56" s="160" t="s">
        <v>200</v>
      </c>
      <c r="D56" s="146" t="s">
        <v>301</v>
      </c>
      <c r="E56" s="157">
        <v>163.5</v>
      </c>
      <c r="F56" s="161">
        <v>1160.85</v>
      </c>
      <c r="G56" s="161">
        <v>7.1</v>
      </c>
      <c r="H56" s="146" t="s">
        <v>302</v>
      </c>
      <c r="I56" s="161">
        <v>1160.85</v>
      </c>
      <c r="J56" s="148"/>
      <c r="K56" s="149">
        <f t="shared" si="2"/>
        <v>0</v>
      </c>
      <c r="L56" s="149"/>
      <c r="M56" s="150"/>
    </row>
    <row r="57" ht="31.95" customHeight="1" spans="1:13">
      <c r="A57" s="139"/>
      <c r="B57" s="159" t="s">
        <v>203</v>
      </c>
      <c r="C57" s="160" t="s">
        <v>204</v>
      </c>
      <c r="D57" s="146" t="s">
        <v>303</v>
      </c>
      <c r="E57" s="157">
        <v>1.09</v>
      </c>
      <c r="F57" s="161">
        <v>89.5</v>
      </c>
      <c r="G57" s="161">
        <v>82.11</v>
      </c>
      <c r="H57" s="146" t="s">
        <v>304</v>
      </c>
      <c r="I57" s="161">
        <v>89.5</v>
      </c>
      <c r="J57" s="148"/>
      <c r="K57" s="149">
        <f t="shared" si="2"/>
        <v>0</v>
      </c>
      <c r="L57" s="149"/>
      <c r="M57" s="150"/>
    </row>
    <row r="58" ht="31.95" customHeight="1" spans="1:13">
      <c r="A58" s="139"/>
      <c r="B58" s="217" t="s">
        <v>206</v>
      </c>
      <c r="C58" s="160"/>
      <c r="D58" s="146"/>
      <c r="E58" s="157"/>
      <c r="F58" s="161"/>
      <c r="G58" s="161"/>
      <c r="H58" s="146"/>
      <c r="I58" s="161"/>
      <c r="J58" s="148"/>
      <c r="K58" s="149"/>
      <c r="L58" s="149"/>
      <c r="M58" s="150"/>
    </row>
    <row r="59" ht="31.95" customHeight="1" spans="1:13">
      <c r="A59" s="139"/>
      <c r="B59" s="159" t="s">
        <v>96</v>
      </c>
      <c r="C59" s="160" t="s">
        <v>77</v>
      </c>
      <c r="D59" s="146" t="s">
        <v>305</v>
      </c>
      <c r="E59" s="157">
        <v>34.79</v>
      </c>
      <c r="F59" s="161">
        <v>467.58</v>
      </c>
      <c r="G59" s="161">
        <v>13.44</v>
      </c>
      <c r="H59" s="146" t="s">
        <v>306</v>
      </c>
      <c r="I59" s="161">
        <v>467.58</v>
      </c>
      <c r="J59" s="148"/>
      <c r="K59" s="149">
        <f t="shared" si="2"/>
        <v>0</v>
      </c>
      <c r="L59" s="149"/>
      <c r="M59" s="150"/>
    </row>
    <row r="60" ht="31.95" customHeight="1" spans="1:13">
      <c r="A60" s="139"/>
      <c r="B60" s="159" t="s">
        <v>208</v>
      </c>
      <c r="C60" s="160" t="s">
        <v>77</v>
      </c>
      <c r="D60" s="146" t="s">
        <v>307</v>
      </c>
      <c r="E60" s="157">
        <v>34.8</v>
      </c>
      <c r="F60" s="161">
        <v>522</v>
      </c>
      <c r="G60" s="161">
        <v>15</v>
      </c>
      <c r="H60" s="146" t="s">
        <v>308</v>
      </c>
      <c r="I60" s="161">
        <v>522</v>
      </c>
      <c r="J60" s="148"/>
      <c r="K60" s="149">
        <f t="shared" ref="K60:K64" si="3">I60-F60</f>
        <v>0</v>
      </c>
      <c r="L60" s="149"/>
      <c r="M60" s="150"/>
    </row>
    <row r="61" ht="31.95" customHeight="1" spans="1:13">
      <c r="A61" s="139"/>
      <c r="B61" s="159" t="s">
        <v>109</v>
      </c>
      <c r="C61" s="160" t="s">
        <v>77</v>
      </c>
      <c r="D61" s="146" t="s">
        <v>309</v>
      </c>
      <c r="E61" s="157">
        <v>60.73</v>
      </c>
      <c r="F61" s="161">
        <v>2953.91</v>
      </c>
      <c r="G61" s="161">
        <v>48.64</v>
      </c>
      <c r="H61" s="146" t="s">
        <v>310</v>
      </c>
      <c r="I61" s="161">
        <v>2953.91</v>
      </c>
      <c r="J61" s="148"/>
      <c r="K61" s="149">
        <f t="shared" si="3"/>
        <v>0</v>
      </c>
      <c r="L61" s="149"/>
      <c r="M61" s="150"/>
    </row>
    <row r="62" ht="31.95" customHeight="1" spans="1:13">
      <c r="A62" s="139"/>
      <c r="B62" s="159" t="s">
        <v>112</v>
      </c>
      <c r="C62" s="160" t="s">
        <v>77</v>
      </c>
      <c r="D62" s="146" t="s">
        <v>311</v>
      </c>
      <c r="E62" s="157">
        <v>65.64</v>
      </c>
      <c r="F62" s="161">
        <v>6096.64</v>
      </c>
      <c r="G62" s="161">
        <v>92.88</v>
      </c>
      <c r="H62" s="146" t="s">
        <v>312</v>
      </c>
      <c r="I62" s="161">
        <v>6096.64</v>
      </c>
      <c r="J62" s="148"/>
      <c r="K62" s="149">
        <f t="shared" si="3"/>
        <v>0</v>
      </c>
      <c r="L62" s="149"/>
      <c r="M62" s="150"/>
    </row>
    <row r="63" ht="31.95" customHeight="1" spans="1:13">
      <c r="A63" s="139"/>
      <c r="B63" s="159" t="s">
        <v>115</v>
      </c>
      <c r="C63" s="160" t="s">
        <v>77</v>
      </c>
      <c r="D63" s="146" t="s">
        <v>313</v>
      </c>
      <c r="E63" s="157">
        <v>70.78</v>
      </c>
      <c r="F63" s="161">
        <v>2882.16</v>
      </c>
      <c r="G63" s="161">
        <v>40.72</v>
      </c>
      <c r="H63" s="146" t="s">
        <v>314</v>
      </c>
      <c r="I63" s="161">
        <v>2882.16</v>
      </c>
      <c r="J63" s="148"/>
      <c r="K63" s="149">
        <f t="shared" si="3"/>
        <v>0</v>
      </c>
      <c r="L63" s="149"/>
      <c r="M63" s="150"/>
    </row>
    <row r="64" ht="31.95" customHeight="1" spans="1:13">
      <c r="A64" s="139"/>
      <c r="B64" s="159" t="s">
        <v>89</v>
      </c>
      <c r="C64" s="160" t="s">
        <v>77</v>
      </c>
      <c r="D64" s="146" t="s">
        <v>244</v>
      </c>
      <c r="E64" s="157">
        <v>10.98</v>
      </c>
      <c r="F64" s="161">
        <v>565.25</v>
      </c>
      <c r="G64" s="161">
        <v>51.48</v>
      </c>
      <c r="H64" s="146" t="s">
        <v>315</v>
      </c>
      <c r="I64" s="161">
        <v>565.25</v>
      </c>
      <c r="J64" s="148"/>
      <c r="K64" s="149">
        <f t="shared" si="3"/>
        <v>0</v>
      </c>
      <c r="L64" s="149"/>
      <c r="M64" s="150"/>
    </row>
    <row r="65" ht="31.95" customHeight="1" spans="1:13">
      <c r="A65" s="139"/>
      <c r="B65" s="159"/>
      <c r="C65" s="160"/>
      <c r="D65" s="146"/>
      <c r="E65" s="157"/>
      <c r="F65" s="161">
        <f>SUM(F9:F64)</f>
        <v>477768.91</v>
      </c>
      <c r="G65" s="161"/>
      <c r="H65" s="146"/>
      <c r="I65" s="161">
        <f>SUM(I8:I64)</f>
        <v>475375.4</v>
      </c>
      <c r="J65" s="161"/>
      <c r="K65" s="161"/>
      <c r="L65" s="149"/>
      <c r="M65" s="150"/>
    </row>
    <row r="66" ht="31.95" customHeight="1" spans="1:13">
      <c r="A66" s="139"/>
      <c r="B66" s="163"/>
      <c r="C66" s="164"/>
      <c r="D66" s="165"/>
      <c r="E66" s="157"/>
      <c r="F66" s="166"/>
      <c r="G66" s="166"/>
      <c r="H66" s="165"/>
      <c r="I66" s="167"/>
      <c r="J66" s="168"/>
      <c r="K66" s="169"/>
      <c r="L66" s="153"/>
      <c r="M66" s="150"/>
    </row>
    <row r="67" ht="34" customHeight="1" spans="1:13">
      <c r="A67" s="170" t="s">
        <v>11</v>
      </c>
      <c r="B67" s="172" t="s">
        <v>216</v>
      </c>
      <c r="C67" s="173"/>
      <c r="D67" s="174"/>
      <c r="E67" s="175"/>
      <c r="F67" s="177">
        <v>477768.91</v>
      </c>
      <c r="G67" s="177"/>
      <c r="H67" s="176"/>
      <c r="I67" s="177">
        <v>475375.4</v>
      </c>
      <c r="J67" s="219"/>
      <c r="K67" s="169">
        <f t="shared" ref="K67:K71" si="4">I67-F67</f>
        <v>-2393.50999999995</v>
      </c>
      <c r="L67" s="153"/>
      <c r="M67" s="179"/>
    </row>
    <row r="68" ht="19.95" customHeight="1" spans="1:13">
      <c r="A68" s="170" t="s">
        <v>217</v>
      </c>
      <c r="B68" s="172" t="s">
        <v>218</v>
      </c>
      <c r="C68" s="173"/>
      <c r="D68" s="174"/>
      <c r="E68" s="175"/>
      <c r="F68" s="177"/>
      <c r="G68" s="177"/>
      <c r="H68" s="176"/>
      <c r="I68" s="177"/>
      <c r="J68" s="178"/>
      <c r="K68" s="169"/>
      <c r="L68" s="149"/>
      <c r="M68" s="179"/>
    </row>
    <row r="69" ht="27" customHeight="1" spans="1:13">
      <c r="A69" s="170" t="s">
        <v>13</v>
      </c>
      <c r="B69" s="172" t="s">
        <v>219</v>
      </c>
      <c r="C69" s="173"/>
      <c r="D69" s="174"/>
      <c r="E69" s="175"/>
      <c r="F69" s="177">
        <v>23988.07</v>
      </c>
      <c r="G69" s="177"/>
      <c r="H69" s="176"/>
      <c r="I69" s="177">
        <v>21389.86</v>
      </c>
      <c r="J69" s="178"/>
      <c r="K69" s="169">
        <f t="shared" si="4"/>
        <v>-2598.21</v>
      </c>
      <c r="L69" s="149"/>
      <c r="M69" s="179"/>
    </row>
    <row r="70" ht="19.95" customHeight="1" spans="1:13">
      <c r="A70" s="170" t="s">
        <v>220</v>
      </c>
      <c r="B70" s="172" t="s">
        <v>221</v>
      </c>
      <c r="C70" s="173"/>
      <c r="D70" s="174"/>
      <c r="E70" s="175"/>
      <c r="F70" s="177">
        <v>21974.65</v>
      </c>
      <c r="G70" s="177"/>
      <c r="H70" s="176"/>
      <c r="I70" s="177">
        <v>19216.19</v>
      </c>
      <c r="J70" s="219"/>
      <c r="K70" s="169">
        <f t="shared" si="4"/>
        <v>-2758.46</v>
      </c>
      <c r="L70" s="149"/>
      <c r="M70" s="179"/>
    </row>
    <row r="71" ht="19.95" customHeight="1" spans="1:13">
      <c r="A71" s="170" t="s">
        <v>15</v>
      </c>
      <c r="B71" s="172" t="s">
        <v>222</v>
      </c>
      <c r="C71" s="173"/>
      <c r="D71" s="174"/>
      <c r="E71" s="175"/>
      <c r="F71" s="180">
        <v>1003.51</v>
      </c>
      <c r="G71" s="180"/>
      <c r="H71" s="176"/>
      <c r="I71" s="180">
        <v>993.53</v>
      </c>
      <c r="J71" s="219"/>
      <c r="K71" s="169">
        <f t="shared" si="4"/>
        <v>-9.98000000000002</v>
      </c>
      <c r="L71" s="149"/>
      <c r="M71" s="179"/>
    </row>
    <row r="72" ht="19.95" customHeight="1" spans="1:13">
      <c r="A72" s="170" t="s">
        <v>17</v>
      </c>
      <c r="B72" s="172" t="s">
        <v>223</v>
      </c>
      <c r="C72" s="173"/>
      <c r="D72" s="174"/>
      <c r="E72" s="175"/>
      <c r="F72" s="177"/>
      <c r="G72" s="177"/>
      <c r="H72" s="176"/>
      <c r="I72" s="177"/>
      <c r="J72" s="219"/>
      <c r="K72" s="169"/>
      <c r="L72" s="149"/>
      <c r="M72" s="179"/>
    </row>
    <row r="73" ht="19.95" customHeight="1" spans="1:13">
      <c r="A73" s="170" t="s">
        <v>19</v>
      </c>
      <c r="B73" s="172" t="s">
        <v>224</v>
      </c>
      <c r="C73" s="173"/>
      <c r="D73" s="174"/>
      <c r="E73" s="175"/>
      <c r="F73" s="177"/>
      <c r="G73" s="177"/>
      <c r="H73" s="176"/>
      <c r="I73" s="177"/>
      <c r="J73" s="219"/>
      <c r="K73" s="169"/>
      <c r="L73" s="149"/>
      <c r="M73" s="179"/>
    </row>
    <row r="74" ht="19.95" customHeight="1" spans="1:13">
      <c r="A74" s="170" t="s">
        <v>21</v>
      </c>
      <c r="B74" s="172" t="s">
        <v>225</v>
      </c>
      <c r="C74" s="173"/>
      <c r="D74" s="174"/>
      <c r="E74" s="175"/>
      <c r="F74" s="177"/>
      <c r="G74" s="177"/>
      <c r="H74" s="176"/>
      <c r="I74" s="177"/>
      <c r="J74" s="219"/>
      <c r="K74" s="169"/>
      <c r="L74" s="149"/>
      <c r="M74" s="179"/>
    </row>
    <row r="75" ht="27" customHeight="1" spans="1:13">
      <c r="A75" s="170" t="s">
        <v>23</v>
      </c>
      <c r="B75" s="172" t="s">
        <v>226</v>
      </c>
      <c r="C75" s="173"/>
      <c r="D75" s="174"/>
      <c r="E75" s="175"/>
      <c r="F75" s="177">
        <f>(F67+F69+F71+F72+F73)</f>
        <v>502760.49</v>
      </c>
      <c r="G75" s="177"/>
      <c r="H75" s="176"/>
      <c r="I75" s="177">
        <f>(I67+I69+I71+I72+I73)</f>
        <v>497758.79</v>
      </c>
      <c r="J75" s="219"/>
      <c r="K75" s="169">
        <f>I75-F75</f>
        <v>-5001.69999999995</v>
      </c>
      <c r="L75" s="149"/>
      <c r="M75" s="179"/>
    </row>
    <row r="76" ht="19.95" customHeight="1" spans="1:13">
      <c r="A76" s="182">
        <v>8</v>
      </c>
      <c r="B76" s="184" t="s">
        <v>227</v>
      </c>
      <c r="C76" s="173"/>
      <c r="D76" s="185"/>
      <c r="E76" s="175"/>
      <c r="F76" s="144">
        <v>0</v>
      </c>
      <c r="G76" s="144"/>
      <c r="H76" s="143"/>
      <c r="I76" s="143"/>
      <c r="J76" s="219">
        <f>SUM(J8:J64)</f>
        <v>14807.11</v>
      </c>
      <c r="K76" s="219">
        <f>SUM(K8:K64)+K69+K71</f>
        <v>-19808.81</v>
      </c>
      <c r="L76" s="186"/>
      <c r="M76" s="179"/>
    </row>
    <row r="77" ht="16.5" customHeight="1" spans="1:13">
      <c r="B77" s="188"/>
      <c r="C77" s="187"/>
      <c r="D77" s="187"/>
      <c r="E77" s="187"/>
      <c r="F77" s="220"/>
      <c r="G77" s="220"/>
      <c r="H77" s="187"/>
      <c r="I77" s="187"/>
      <c r="J77" s="226"/>
      <c r="K77" s="187"/>
      <c r="L77" s="187"/>
      <c r="M77" s="187" t="s">
        <v>228</v>
      </c>
    </row>
    <row r="85" customHeight="1" spans="6:6">
      <c r="F85" s="221"/>
    </row>
  </sheetData>
  <mergeCells count="21">
    <mergeCell ref="A1:M1"/>
    <mergeCell ref="A2:I2"/>
    <mergeCell ref="K2:M2"/>
    <mergeCell ref="C3:F3"/>
    <mergeCell ref="G3:I3"/>
    <mergeCell ref="J3:K3"/>
    <mergeCell ref="A3:A5"/>
    <mergeCell ref="B3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3:L5"/>
    <mergeCell ref="L18:L19"/>
    <mergeCell ref="L42:L44"/>
    <mergeCell ref="M3:M5"/>
  </mergeCells>
  <pageMargins left="0.905511811023622" right="0.31496062992126" top="0.590551181102362" bottom="0.393700787401575" header="0.511811023622047" footer="0.511811023622047"/>
  <pageSetup paperSize="9" scale="80" pageOrder="overThenDown" orientation="landscape" errors="blank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M86"/>
  <sheetViews>
    <sheetView showGridLines="0" workbookViewId="0">
      <pane ySplit="5" topLeftCell="A67" activePane="bottomLeft" state="frozen"/>
      <selection/>
      <selection pane="bottomLeft" activeCell="J78" sqref="J78"/>
    </sheetView>
  </sheetViews>
  <sheetFormatPr defaultColWidth="9.11111111111111" defaultRowHeight="14.25" customHeight="1"/>
  <cols>
    <col min="1" max="1" width="4.66666666666667" style="91" customWidth="1"/>
    <col min="2" max="2" width="27.5555555555556" style="92" customWidth="1"/>
    <col min="3" max="3" width="7.07407407407407" style="91" customWidth="1"/>
    <col min="4" max="4" width="10.4444444444444" style="93" customWidth="1"/>
    <col min="5" max="5" width="11" style="93" customWidth="1"/>
    <col min="6" max="6" width="11.5555555555556" style="192" customWidth="1"/>
    <col min="7" max="7" width="10.6666666666667" style="93"/>
    <col min="8" max="8" width="12.6666666666667" style="93" customWidth="1"/>
    <col min="9" max="9" width="13" style="93"/>
    <col min="10" max="10" width="11.4444444444444" style="91" customWidth="1"/>
    <col min="11" max="11" width="13.1111111111111" style="94" customWidth="1"/>
    <col min="12" max="12" width="21.2222222222222" style="94" customWidth="1"/>
    <col min="13" max="13" width="19.4907407407407" style="91" customWidth="1"/>
    <col min="14" max="14" width="35.6666666666667" style="91" customWidth="1"/>
    <col min="15" max="18" width="9.11111111111111" style="91"/>
    <col min="19" max="21" width="12.8888888888889" style="91"/>
    <col min="22" max="16384" width="9.11111111111111" style="91"/>
  </cols>
  <sheetData>
    <row r="1" ht="45" customHeight="1" spans="1:13">
      <c r="A1" s="95" t="s">
        <v>316</v>
      </c>
      <c r="B1" s="96"/>
      <c r="C1" s="97"/>
      <c r="D1" s="98"/>
      <c r="E1" s="98"/>
      <c r="F1" s="193"/>
      <c r="G1" s="98"/>
      <c r="H1" s="98"/>
      <c r="I1" s="98"/>
      <c r="J1" s="99"/>
      <c r="K1" s="99"/>
      <c r="L1" s="99"/>
      <c r="M1" s="97"/>
    </row>
    <row r="2" ht="24.75" customHeight="1" spans="1:13">
      <c r="A2" s="100" t="s">
        <v>29</v>
      </c>
      <c r="B2" s="102"/>
      <c r="C2" s="103"/>
      <c r="D2" s="104"/>
      <c r="E2" s="104"/>
      <c r="F2" s="103"/>
      <c r="G2" s="105"/>
      <c r="H2" s="105"/>
      <c r="I2" s="105"/>
      <c r="J2" s="106"/>
      <c r="K2" s="107"/>
      <c r="L2" s="107"/>
      <c r="M2" s="108"/>
    </row>
    <row r="3" ht="24.75" customHeight="1" spans="1:13">
      <c r="A3" s="109" t="s">
        <v>2</v>
      </c>
      <c r="B3" s="110" t="s">
        <v>30</v>
      </c>
      <c r="C3" s="111" t="s">
        <v>35</v>
      </c>
      <c r="D3" s="112" t="s">
        <v>31</v>
      </c>
      <c r="E3" s="113"/>
      <c r="F3" s="114"/>
      <c r="G3" s="115" t="s">
        <v>32</v>
      </c>
      <c r="H3" s="115"/>
      <c r="I3" s="116"/>
      <c r="J3" s="117" t="s">
        <v>33</v>
      </c>
      <c r="K3" s="117"/>
      <c r="L3" s="118" t="s">
        <v>34</v>
      </c>
      <c r="M3" s="119"/>
    </row>
    <row r="4" ht="24.75" customHeight="1" spans="1:13">
      <c r="A4" s="120"/>
      <c r="B4" s="121"/>
      <c r="C4" s="122"/>
      <c r="D4" s="123" t="s">
        <v>36</v>
      </c>
      <c r="E4" s="124" t="s">
        <v>37</v>
      </c>
      <c r="F4" s="125" t="s">
        <v>38</v>
      </c>
      <c r="G4" s="126" t="s">
        <v>39</v>
      </c>
      <c r="H4" s="126" t="s">
        <v>40</v>
      </c>
      <c r="I4" s="117" t="s">
        <v>41</v>
      </c>
      <c r="J4" s="117" t="s">
        <v>42</v>
      </c>
      <c r="K4" s="117" t="s">
        <v>43</v>
      </c>
      <c r="L4" s="127"/>
      <c r="M4" s="119"/>
    </row>
    <row r="5" ht="24.75" customHeight="1" spans="1:13">
      <c r="A5" s="120"/>
      <c r="B5" s="121"/>
      <c r="C5" s="128"/>
      <c r="D5" s="129"/>
      <c r="E5" s="129"/>
      <c r="F5" s="130"/>
      <c r="G5" s="125"/>
      <c r="H5" s="129"/>
      <c r="I5" s="131"/>
      <c r="J5" s="117"/>
      <c r="K5" s="117"/>
      <c r="L5" s="132"/>
      <c r="M5" s="119"/>
    </row>
    <row r="6" ht="24.75" customHeight="1" spans="1:13">
      <c r="A6" s="133"/>
      <c r="B6" s="121"/>
      <c r="C6" s="128"/>
      <c r="D6" s="129"/>
      <c r="E6" s="129"/>
      <c r="F6" s="130"/>
      <c r="G6" s="125"/>
      <c r="H6" s="123"/>
      <c r="I6" s="135"/>
      <c r="J6" s="118"/>
      <c r="K6" s="136"/>
      <c r="L6" s="137"/>
      <c r="M6" s="138"/>
    </row>
    <row r="7" ht="34" customHeight="1" spans="1:13">
      <c r="A7" s="139" t="s">
        <v>11</v>
      </c>
      <c r="B7" s="194" t="s">
        <v>44</v>
      </c>
      <c r="C7" s="141"/>
      <c r="D7" s="142"/>
      <c r="E7" s="143"/>
      <c r="F7" s="144"/>
      <c r="G7" s="195"/>
      <c r="H7" s="146"/>
      <c r="I7" s="147"/>
      <c r="J7" s="148"/>
      <c r="K7" s="149"/>
      <c r="L7" s="149"/>
      <c r="M7" s="150"/>
    </row>
    <row r="8" ht="34" customHeight="1" spans="1:13">
      <c r="A8" s="139"/>
      <c r="B8" s="196" t="s">
        <v>231</v>
      </c>
      <c r="C8" s="141" t="s">
        <v>77</v>
      </c>
      <c r="D8" s="142"/>
      <c r="E8" s="143"/>
      <c r="F8" s="144"/>
      <c r="G8" s="195">
        <v>780</v>
      </c>
      <c r="H8" s="146" t="s">
        <v>317</v>
      </c>
      <c r="I8" s="147">
        <v>1435.2</v>
      </c>
      <c r="J8" s="148">
        <f>I8-F8</f>
        <v>1435.2</v>
      </c>
      <c r="K8" s="149"/>
      <c r="L8" s="149" t="s">
        <v>233</v>
      </c>
      <c r="M8" s="150"/>
    </row>
    <row r="9" ht="34" customHeight="1" spans="1:13">
      <c r="A9" s="139" t="s">
        <v>13</v>
      </c>
      <c r="B9" s="151" t="s">
        <v>45</v>
      </c>
      <c r="C9" s="141" t="s">
        <v>49</v>
      </c>
      <c r="D9" s="142" t="s">
        <v>318</v>
      </c>
      <c r="E9" s="143">
        <v>12.84</v>
      </c>
      <c r="F9" s="144">
        <v>3491.97</v>
      </c>
      <c r="G9" s="197">
        <v>271.96</v>
      </c>
      <c r="H9" s="152">
        <v>12.84</v>
      </c>
      <c r="I9" s="152">
        <v>3491.97</v>
      </c>
      <c r="J9" s="148"/>
      <c r="K9" s="149">
        <f t="shared" ref="K9:K37" si="0">I9-F9</f>
        <v>0</v>
      </c>
      <c r="L9" s="153"/>
      <c r="M9" s="150"/>
    </row>
    <row r="10" ht="34" customHeight="1" spans="1:13">
      <c r="A10" s="139" t="s">
        <v>15</v>
      </c>
      <c r="B10" s="154" t="s">
        <v>51</v>
      </c>
      <c r="C10" s="141" t="s">
        <v>49</v>
      </c>
      <c r="D10" s="142" t="s">
        <v>319</v>
      </c>
      <c r="E10" s="143">
        <v>7.17</v>
      </c>
      <c r="F10" s="144">
        <v>1517.82</v>
      </c>
      <c r="G10" s="142" t="s">
        <v>319</v>
      </c>
      <c r="H10" s="143">
        <v>7.17</v>
      </c>
      <c r="I10" s="147">
        <v>1517.82</v>
      </c>
      <c r="J10" s="148"/>
      <c r="K10" s="149">
        <f t="shared" si="0"/>
        <v>0</v>
      </c>
      <c r="L10" s="149"/>
      <c r="M10" s="150"/>
    </row>
    <row r="11" ht="26" customHeight="1" spans="1:13">
      <c r="A11" s="139" t="s">
        <v>17</v>
      </c>
      <c r="B11" s="155" t="s">
        <v>54</v>
      </c>
      <c r="C11" s="141" t="s">
        <v>49</v>
      </c>
      <c r="D11" s="93">
        <v>60.27</v>
      </c>
      <c r="E11" s="156">
        <v>11.45</v>
      </c>
      <c r="F11" s="144">
        <v>690.09</v>
      </c>
      <c r="G11" s="156">
        <v>60.27</v>
      </c>
      <c r="H11" s="157">
        <v>11.45</v>
      </c>
      <c r="I11" s="147">
        <v>690.09</v>
      </c>
      <c r="J11" s="148"/>
      <c r="K11" s="149">
        <f t="shared" si="0"/>
        <v>0</v>
      </c>
      <c r="L11" s="149"/>
      <c r="M11" s="158"/>
    </row>
    <row r="12" ht="28" customHeight="1" spans="1:13">
      <c r="A12" s="139" t="s">
        <v>19</v>
      </c>
      <c r="B12" s="155" t="s">
        <v>56</v>
      </c>
      <c r="C12" s="141" t="s">
        <v>57</v>
      </c>
      <c r="D12" s="198">
        <v>120.54</v>
      </c>
      <c r="E12" s="157">
        <v>1.9</v>
      </c>
      <c r="F12" s="144">
        <v>229.03</v>
      </c>
      <c r="G12" s="198"/>
      <c r="H12" s="157"/>
      <c r="I12" s="147"/>
      <c r="J12" s="148"/>
      <c r="K12" s="149">
        <f t="shared" si="0"/>
        <v>-229.03</v>
      </c>
      <c r="L12" s="149"/>
      <c r="M12" s="158"/>
    </row>
    <row r="13" ht="28" customHeight="1" spans="1:13">
      <c r="A13" s="139" t="s">
        <v>21</v>
      </c>
      <c r="B13" s="155" t="s">
        <v>66</v>
      </c>
      <c r="C13" s="199" t="s">
        <v>67</v>
      </c>
      <c r="D13" s="198">
        <v>72</v>
      </c>
      <c r="E13" s="157">
        <v>45.27</v>
      </c>
      <c r="F13" s="144">
        <v>3259.44</v>
      </c>
      <c r="G13" s="198">
        <v>72</v>
      </c>
      <c r="H13" s="157">
        <v>45.27</v>
      </c>
      <c r="I13" s="147">
        <v>3259.44</v>
      </c>
      <c r="J13" s="148"/>
      <c r="K13" s="149">
        <f t="shared" si="0"/>
        <v>0</v>
      </c>
      <c r="L13" s="149"/>
      <c r="M13" s="158"/>
    </row>
    <row r="14" ht="31.95" customHeight="1" spans="1:13">
      <c r="A14" s="139" t="s">
        <v>23</v>
      </c>
      <c r="B14" s="200" t="s">
        <v>68</v>
      </c>
      <c r="C14" s="141"/>
      <c r="D14" s="156"/>
      <c r="E14" s="157"/>
      <c r="F14" s="144"/>
      <c r="G14" s="156"/>
      <c r="H14" s="157"/>
      <c r="I14" s="147"/>
      <c r="J14" s="148"/>
      <c r="K14" s="149"/>
      <c r="L14" s="149"/>
      <c r="M14" s="150"/>
    </row>
    <row r="15" ht="31.95" customHeight="1" spans="1:13">
      <c r="A15" s="139" t="s">
        <v>25</v>
      </c>
      <c r="B15" s="155" t="s">
        <v>70</v>
      </c>
      <c r="C15" s="141" t="s">
        <v>49</v>
      </c>
      <c r="D15" s="201">
        <v>24.67</v>
      </c>
      <c r="E15" s="157">
        <v>602.76</v>
      </c>
      <c r="F15" s="144">
        <v>14870.09</v>
      </c>
      <c r="G15" s="201">
        <v>24.67</v>
      </c>
      <c r="H15" s="202">
        <v>580.77</v>
      </c>
      <c r="I15" s="147">
        <v>14327.6</v>
      </c>
      <c r="J15" s="148"/>
      <c r="K15" s="149">
        <f t="shared" si="0"/>
        <v>-542.49</v>
      </c>
      <c r="L15" s="149" t="s">
        <v>91</v>
      </c>
      <c r="M15" s="150"/>
    </row>
    <row r="16" ht="31.95" customHeight="1" spans="1:13">
      <c r="A16" s="139" t="s">
        <v>61</v>
      </c>
      <c r="B16" s="155" t="s">
        <v>76</v>
      </c>
      <c r="C16" s="141" t="s">
        <v>77</v>
      </c>
      <c r="D16" s="146" t="s">
        <v>320</v>
      </c>
      <c r="E16" s="157">
        <v>1.8</v>
      </c>
      <c r="F16" s="144">
        <v>56.48</v>
      </c>
      <c r="G16" s="146" t="s">
        <v>320</v>
      </c>
      <c r="H16" s="162">
        <v>1.8</v>
      </c>
      <c r="I16" s="147">
        <v>56.48</v>
      </c>
      <c r="J16" s="148"/>
      <c r="K16" s="149">
        <f t="shared" si="0"/>
        <v>0</v>
      </c>
      <c r="L16" s="149"/>
      <c r="M16" s="150"/>
    </row>
    <row r="17" ht="31.95" customHeight="1" spans="1:13">
      <c r="A17" s="139" t="s">
        <v>63</v>
      </c>
      <c r="B17" s="155" t="s">
        <v>80</v>
      </c>
      <c r="C17" s="141" t="s">
        <v>49</v>
      </c>
      <c r="D17" s="156">
        <v>9.41</v>
      </c>
      <c r="E17" s="157">
        <v>340.72</v>
      </c>
      <c r="F17" s="144">
        <v>3206.18</v>
      </c>
      <c r="G17" s="156">
        <v>9.41</v>
      </c>
      <c r="H17" s="157">
        <v>340.72</v>
      </c>
      <c r="I17" s="147">
        <v>3206.18</v>
      </c>
      <c r="J17" s="148"/>
      <c r="K17" s="149">
        <f t="shared" si="0"/>
        <v>0</v>
      </c>
      <c r="L17" s="149"/>
      <c r="M17" s="150"/>
    </row>
    <row r="18" ht="31.95" customHeight="1" spans="1:13">
      <c r="A18" s="139" t="s">
        <v>65</v>
      </c>
      <c r="B18" s="155" t="s">
        <v>83</v>
      </c>
      <c r="C18" s="141" t="s">
        <v>49</v>
      </c>
      <c r="D18" s="156">
        <v>3.14</v>
      </c>
      <c r="E18" s="157">
        <v>462.77</v>
      </c>
      <c r="F18" s="144">
        <v>1453.1</v>
      </c>
      <c r="G18" s="156">
        <v>3.14</v>
      </c>
      <c r="H18" s="157">
        <v>511.06</v>
      </c>
      <c r="I18" s="157">
        <v>1604.73</v>
      </c>
      <c r="J18" s="148">
        <f>I18-F18</f>
        <v>151.63</v>
      </c>
      <c r="K18" s="149"/>
      <c r="L18" s="149" t="s">
        <v>85</v>
      </c>
      <c r="M18" s="150"/>
    </row>
    <row r="19" ht="31.95" customHeight="1" spans="1:13">
      <c r="A19" s="139" t="s">
        <v>69</v>
      </c>
      <c r="B19" s="203" t="s">
        <v>87</v>
      </c>
      <c r="C19" s="141" t="s">
        <v>77</v>
      </c>
      <c r="D19" s="157">
        <v>31.38</v>
      </c>
      <c r="E19" s="157">
        <v>50.03</v>
      </c>
      <c r="F19" s="144">
        <v>1569.94</v>
      </c>
      <c r="G19" s="157"/>
      <c r="H19" s="157"/>
      <c r="I19" s="147"/>
      <c r="J19" s="148"/>
      <c r="K19" s="149">
        <f t="shared" si="0"/>
        <v>-1569.94</v>
      </c>
      <c r="L19" s="204"/>
      <c r="M19" s="150"/>
    </row>
    <row r="20" ht="31.95" customHeight="1" spans="1:13">
      <c r="A20" s="139" t="s">
        <v>73</v>
      </c>
      <c r="B20" s="155" t="s">
        <v>89</v>
      </c>
      <c r="C20" s="141" t="s">
        <v>77</v>
      </c>
      <c r="D20" s="146" t="s">
        <v>321</v>
      </c>
      <c r="E20" s="157">
        <v>66.49</v>
      </c>
      <c r="F20" s="144">
        <v>5027.97</v>
      </c>
      <c r="G20" s="146" t="s">
        <v>321</v>
      </c>
      <c r="H20" s="157">
        <v>66.49</v>
      </c>
      <c r="I20" s="147">
        <v>5027.97</v>
      </c>
      <c r="J20" s="148"/>
      <c r="K20" s="149">
        <f t="shared" si="0"/>
        <v>0</v>
      </c>
      <c r="L20" s="149"/>
      <c r="M20" s="150"/>
    </row>
    <row r="21" ht="31.95" customHeight="1" spans="1:13">
      <c r="A21" s="139" t="s">
        <v>75</v>
      </c>
      <c r="B21" s="155" t="s">
        <v>93</v>
      </c>
      <c r="C21" s="141" t="s">
        <v>49</v>
      </c>
      <c r="D21" s="146" t="s">
        <v>321</v>
      </c>
      <c r="E21" s="157">
        <v>16.56</v>
      </c>
      <c r="F21" s="144">
        <v>1252.27</v>
      </c>
      <c r="G21" s="146" t="s">
        <v>321</v>
      </c>
      <c r="H21" s="157">
        <v>16.56</v>
      </c>
      <c r="I21" s="147">
        <v>1252.27</v>
      </c>
      <c r="J21" s="148"/>
      <c r="K21" s="149">
        <f t="shared" si="0"/>
        <v>0</v>
      </c>
      <c r="L21" s="149"/>
      <c r="M21" s="150"/>
    </row>
    <row r="22" ht="31.95" customHeight="1" spans="1:13">
      <c r="A22" s="139" t="s">
        <v>79</v>
      </c>
      <c r="B22" s="200" t="s">
        <v>94</v>
      </c>
      <c r="C22" s="141"/>
      <c r="D22" s="146"/>
      <c r="E22" s="157"/>
      <c r="F22" s="144"/>
      <c r="G22" s="146"/>
      <c r="H22" s="157"/>
      <c r="I22" s="147"/>
      <c r="J22" s="148"/>
      <c r="K22" s="149"/>
      <c r="L22" s="149"/>
      <c r="M22" s="150"/>
    </row>
    <row r="23" ht="31.95" customHeight="1" spans="1:13">
      <c r="A23" s="139" t="s">
        <v>82</v>
      </c>
      <c r="B23" s="155" t="s">
        <v>96</v>
      </c>
      <c r="C23" s="141" t="s">
        <v>49</v>
      </c>
      <c r="D23" s="146" t="s">
        <v>322</v>
      </c>
      <c r="E23" s="157">
        <v>462.77</v>
      </c>
      <c r="F23" s="144">
        <v>4669.35</v>
      </c>
      <c r="G23" s="146" t="s">
        <v>322</v>
      </c>
      <c r="H23" s="157">
        <v>462.77</v>
      </c>
      <c r="I23" s="147">
        <v>4669.35</v>
      </c>
      <c r="J23" s="148"/>
      <c r="K23" s="149">
        <f t="shared" si="0"/>
        <v>0</v>
      </c>
      <c r="L23" s="149"/>
      <c r="M23" s="150"/>
    </row>
    <row r="24" ht="31.95" customHeight="1" spans="1:13">
      <c r="A24" s="139" t="s">
        <v>86</v>
      </c>
      <c r="B24" s="155" t="s">
        <v>99</v>
      </c>
      <c r="C24" s="141" t="s">
        <v>49</v>
      </c>
      <c r="D24" s="146" t="s">
        <v>323</v>
      </c>
      <c r="E24" s="157">
        <v>138.51</v>
      </c>
      <c r="F24" s="144">
        <v>16205.67</v>
      </c>
      <c r="G24" s="146" t="s">
        <v>323</v>
      </c>
      <c r="H24" s="157">
        <v>242.33</v>
      </c>
      <c r="I24" s="147">
        <v>28352.61</v>
      </c>
      <c r="J24" s="148">
        <f>I24-F24</f>
        <v>12146.94</v>
      </c>
      <c r="K24" s="149"/>
      <c r="L24" s="153" t="s">
        <v>252</v>
      </c>
      <c r="M24" s="150"/>
    </row>
    <row r="25" ht="31.95" customHeight="1" spans="1:13">
      <c r="A25" s="139" t="s">
        <v>88</v>
      </c>
      <c r="B25" s="155" t="s">
        <v>109</v>
      </c>
      <c r="C25" s="141" t="s">
        <v>49</v>
      </c>
      <c r="D25" s="146" t="s">
        <v>324</v>
      </c>
      <c r="E25" s="157">
        <v>441.75</v>
      </c>
      <c r="F25" s="144">
        <v>14515.91</v>
      </c>
      <c r="G25" s="146" t="s">
        <v>324</v>
      </c>
      <c r="H25" s="157">
        <v>441.75</v>
      </c>
      <c r="I25" s="147">
        <v>14515.91</v>
      </c>
      <c r="J25" s="148"/>
      <c r="K25" s="149">
        <f t="shared" si="0"/>
        <v>0</v>
      </c>
      <c r="L25" s="149"/>
      <c r="M25" s="150"/>
    </row>
    <row r="26" ht="31.95" customHeight="1" spans="1:13">
      <c r="A26" s="139" t="s">
        <v>92</v>
      </c>
      <c r="B26" s="155" t="s">
        <v>112</v>
      </c>
      <c r="C26" s="160" t="s">
        <v>49</v>
      </c>
      <c r="D26" s="146" t="s">
        <v>325</v>
      </c>
      <c r="E26" s="157">
        <v>439.13</v>
      </c>
      <c r="F26" s="144">
        <v>5260.78</v>
      </c>
      <c r="G26" s="146" t="s">
        <v>325</v>
      </c>
      <c r="H26" s="157">
        <v>439.13</v>
      </c>
      <c r="I26" s="147">
        <v>5260.78</v>
      </c>
      <c r="J26" s="148"/>
      <c r="K26" s="149">
        <f t="shared" si="0"/>
        <v>0</v>
      </c>
      <c r="L26" s="149"/>
      <c r="M26" s="150"/>
    </row>
    <row r="27" ht="31.95" customHeight="1" spans="1:13">
      <c r="A27" s="139"/>
      <c r="B27" s="159" t="s">
        <v>115</v>
      </c>
      <c r="C27" s="160" t="s">
        <v>49</v>
      </c>
      <c r="D27" s="146" t="s">
        <v>326</v>
      </c>
      <c r="E27" s="157">
        <v>496.72</v>
      </c>
      <c r="F27" s="161">
        <v>4644.33</v>
      </c>
      <c r="G27" s="146" t="s">
        <v>326</v>
      </c>
      <c r="H27" s="162">
        <v>496.72</v>
      </c>
      <c r="I27" s="161">
        <v>4644.33</v>
      </c>
      <c r="J27" s="148"/>
      <c r="K27" s="149">
        <f t="shared" si="0"/>
        <v>0</v>
      </c>
      <c r="L27" s="149"/>
      <c r="M27" s="150"/>
    </row>
    <row r="28" ht="31.95" customHeight="1" spans="1:13">
      <c r="A28" s="139"/>
      <c r="B28" s="205" t="s">
        <v>119</v>
      </c>
      <c r="C28" s="206" t="s">
        <v>49</v>
      </c>
      <c r="D28" s="207" t="s">
        <v>323</v>
      </c>
      <c r="E28" s="208">
        <v>438.17</v>
      </c>
      <c r="F28" s="209">
        <v>51265.89</v>
      </c>
      <c r="G28" s="207" t="s">
        <v>327</v>
      </c>
      <c r="H28" s="210">
        <v>72.4</v>
      </c>
      <c r="I28" s="209">
        <v>56472</v>
      </c>
      <c r="J28" s="211">
        <f>I28-F28</f>
        <v>5206.11</v>
      </c>
      <c r="K28" s="212"/>
      <c r="L28" s="213" t="s">
        <v>260</v>
      </c>
      <c r="M28" s="214"/>
    </row>
    <row r="29" ht="31.95" customHeight="1" spans="1:13">
      <c r="A29" s="139"/>
      <c r="B29" s="159" t="s">
        <v>261</v>
      </c>
      <c r="C29" s="160" t="s">
        <v>127</v>
      </c>
      <c r="D29" s="146" t="s">
        <v>328</v>
      </c>
      <c r="E29" s="157">
        <v>5286.36</v>
      </c>
      <c r="F29" s="161">
        <v>58.15</v>
      </c>
      <c r="G29" s="146" t="s">
        <v>328</v>
      </c>
      <c r="H29" s="162">
        <v>5286.36</v>
      </c>
      <c r="I29" s="161">
        <v>58.15</v>
      </c>
      <c r="J29" s="148"/>
      <c r="K29" s="149">
        <f t="shared" si="0"/>
        <v>0</v>
      </c>
      <c r="L29" s="149"/>
      <c r="M29" s="150"/>
    </row>
    <row r="30" ht="31.95" customHeight="1" spans="1:13">
      <c r="A30" s="139"/>
      <c r="B30" s="159" t="s">
        <v>126</v>
      </c>
      <c r="C30" s="160" t="s">
        <v>127</v>
      </c>
      <c r="D30" s="146" t="s">
        <v>329</v>
      </c>
      <c r="E30" s="157">
        <v>5216.03</v>
      </c>
      <c r="F30" s="161">
        <v>7005.13</v>
      </c>
      <c r="G30" s="146" t="s">
        <v>329</v>
      </c>
      <c r="H30" s="162">
        <v>5302.93</v>
      </c>
      <c r="I30" s="161">
        <v>7121.83</v>
      </c>
      <c r="J30" s="148">
        <f>I30-F30</f>
        <v>116.7</v>
      </c>
      <c r="K30" s="149"/>
      <c r="L30" s="149"/>
      <c r="M30" s="150"/>
    </row>
    <row r="31" ht="31.95" customHeight="1" spans="1:13">
      <c r="A31" s="139"/>
      <c r="B31" s="159" t="s">
        <v>130</v>
      </c>
      <c r="C31" s="160" t="s">
        <v>127</v>
      </c>
      <c r="D31" s="146" t="s">
        <v>330</v>
      </c>
      <c r="E31" s="157">
        <v>4850.99</v>
      </c>
      <c r="F31" s="161">
        <v>12273</v>
      </c>
      <c r="G31" s="146" t="s">
        <v>330</v>
      </c>
      <c r="H31" s="162">
        <v>4706.84</v>
      </c>
      <c r="I31" s="161">
        <v>11908.31</v>
      </c>
      <c r="J31" s="148"/>
      <c r="K31" s="149">
        <f t="shared" si="0"/>
        <v>-364.690000000001</v>
      </c>
      <c r="L31" s="149"/>
      <c r="M31" s="150"/>
    </row>
    <row r="32" ht="31.95" customHeight="1" spans="1:13">
      <c r="A32" s="139"/>
      <c r="B32" s="159" t="s">
        <v>133</v>
      </c>
      <c r="C32" s="160" t="s">
        <v>127</v>
      </c>
      <c r="D32" s="146" t="s">
        <v>134</v>
      </c>
      <c r="E32" s="157">
        <v>8710.62</v>
      </c>
      <c r="F32" s="161">
        <v>6210.67</v>
      </c>
      <c r="G32" s="146" t="s">
        <v>134</v>
      </c>
      <c r="H32" s="162">
        <v>8710.62</v>
      </c>
      <c r="I32" s="161">
        <v>6210.67</v>
      </c>
      <c r="J32" s="148"/>
      <c r="K32" s="149">
        <f t="shared" si="0"/>
        <v>0</v>
      </c>
      <c r="L32" s="149"/>
      <c r="M32" s="150"/>
    </row>
    <row r="33" ht="31.95" customHeight="1" spans="1:13">
      <c r="A33" s="139" t="s">
        <v>95</v>
      </c>
      <c r="B33" s="200" t="s">
        <v>135</v>
      </c>
      <c r="C33" s="215"/>
      <c r="D33" s="146"/>
      <c r="E33" s="157"/>
      <c r="F33" s="144"/>
      <c r="G33" s="146"/>
      <c r="H33" s="157"/>
      <c r="I33" s="147"/>
      <c r="J33" s="148"/>
      <c r="K33" s="149"/>
      <c r="L33" s="149"/>
      <c r="M33" s="150"/>
    </row>
    <row r="34" ht="31.95" customHeight="1" spans="1:13">
      <c r="A34" s="139"/>
      <c r="B34" s="155" t="s">
        <v>137</v>
      </c>
      <c r="C34" s="216" t="s">
        <v>127</v>
      </c>
      <c r="D34" s="146" t="s">
        <v>331</v>
      </c>
      <c r="E34" s="157">
        <v>9206.45</v>
      </c>
      <c r="F34" s="145">
        <v>52863.44</v>
      </c>
      <c r="G34" s="146" t="s">
        <v>331</v>
      </c>
      <c r="H34" s="202">
        <v>9060.98</v>
      </c>
      <c r="I34" s="147">
        <v>52028.15</v>
      </c>
      <c r="J34" s="148"/>
      <c r="K34" s="149">
        <f t="shared" si="0"/>
        <v>-835.290000000001</v>
      </c>
      <c r="L34" s="149"/>
      <c r="M34" s="150"/>
    </row>
    <row r="35" ht="31.95" customHeight="1" spans="1:13">
      <c r="A35" s="139"/>
      <c r="B35" s="155" t="s">
        <v>140</v>
      </c>
      <c r="C35" s="216" t="s">
        <v>127</v>
      </c>
      <c r="D35" s="146" t="s">
        <v>332</v>
      </c>
      <c r="E35" s="157">
        <v>9399.23</v>
      </c>
      <c r="F35" s="145">
        <v>20922.69</v>
      </c>
      <c r="G35" s="146" t="s">
        <v>332</v>
      </c>
      <c r="H35" s="202">
        <v>9230.52</v>
      </c>
      <c r="I35" s="147">
        <v>20547.14</v>
      </c>
      <c r="J35" s="148"/>
      <c r="K35" s="149">
        <f t="shared" si="0"/>
        <v>-375.549999999999</v>
      </c>
      <c r="L35" s="149"/>
      <c r="M35" s="150"/>
    </row>
    <row r="36" ht="31.95" customHeight="1" spans="1:13">
      <c r="A36" s="139"/>
      <c r="B36" s="155" t="s">
        <v>143</v>
      </c>
      <c r="C36" s="216" t="s">
        <v>127</v>
      </c>
      <c r="D36" s="146" t="s">
        <v>333</v>
      </c>
      <c r="E36" s="157">
        <v>8137.58</v>
      </c>
      <c r="F36" s="145">
        <v>36879.51</v>
      </c>
      <c r="G36" s="146" t="s">
        <v>333</v>
      </c>
      <c r="H36" s="202">
        <v>8137.58</v>
      </c>
      <c r="I36" s="147">
        <v>36879.51</v>
      </c>
      <c r="J36" s="148"/>
      <c r="K36" s="149">
        <f t="shared" si="0"/>
        <v>0</v>
      </c>
      <c r="L36" s="149"/>
      <c r="M36" s="150"/>
    </row>
    <row r="37" ht="31.95" customHeight="1" spans="1:13">
      <c r="A37" s="139"/>
      <c r="B37" s="155" t="s">
        <v>146</v>
      </c>
      <c r="C37" s="160" t="s">
        <v>127</v>
      </c>
      <c r="D37" s="146" t="s">
        <v>334</v>
      </c>
      <c r="E37" s="157">
        <v>8229.88</v>
      </c>
      <c r="F37" s="161">
        <v>54555.87</v>
      </c>
      <c r="G37" s="146" t="s">
        <v>334</v>
      </c>
      <c r="H37" s="162">
        <v>8130.24</v>
      </c>
      <c r="I37" s="161">
        <v>53895.36</v>
      </c>
      <c r="J37" s="148"/>
      <c r="K37" s="149">
        <f t="shared" si="0"/>
        <v>-660.510000000002</v>
      </c>
      <c r="L37" s="149"/>
      <c r="M37" s="150"/>
    </row>
    <row r="38" ht="31.95" customHeight="1" spans="1:13">
      <c r="A38" s="139"/>
      <c r="B38" s="159" t="s">
        <v>149</v>
      </c>
      <c r="C38" s="160" t="s">
        <v>127</v>
      </c>
      <c r="D38" s="146" t="s">
        <v>335</v>
      </c>
      <c r="E38" s="157">
        <v>8704.34</v>
      </c>
      <c r="F38" s="161">
        <v>49101.18</v>
      </c>
      <c r="G38" s="146" t="s">
        <v>335</v>
      </c>
      <c r="H38" s="162">
        <v>8701.33</v>
      </c>
      <c r="I38" s="161">
        <v>49084.2</v>
      </c>
      <c r="J38" s="148"/>
      <c r="K38" s="149">
        <f t="shared" ref="K38:K56" si="1">I38-F38</f>
        <v>-16.9800000000032</v>
      </c>
      <c r="L38" s="149"/>
      <c r="M38" s="150"/>
    </row>
    <row r="39" ht="31.95" customHeight="1" spans="1:13">
      <c r="A39" s="139"/>
      <c r="B39" s="159" t="s">
        <v>152</v>
      </c>
      <c r="C39" s="160" t="s">
        <v>77</v>
      </c>
      <c r="D39" s="146" t="s">
        <v>336</v>
      </c>
      <c r="E39" s="157">
        <v>133.4</v>
      </c>
      <c r="F39" s="161">
        <v>95439.7</v>
      </c>
      <c r="G39" s="146" t="s">
        <v>336</v>
      </c>
      <c r="H39" s="162">
        <v>122.09</v>
      </c>
      <c r="I39" s="161">
        <v>87348.07</v>
      </c>
      <c r="J39" s="148"/>
      <c r="K39" s="149">
        <f t="shared" si="1"/>
        <v>-8091.62999999999</v>
      </c>
      <c r="L39" s="153" t="s">
        <v>282</v>
      </c>
      <c r="M39" s="150"/>
    </row>
    <row r="40" ht="31.95" customHeight="1" spans="1:13">
      <c r="A40" s="139"/>
      <c r="B40" s="159" t="s">
        <v>156</v>
      </c>
      <c r="C40" s="160" t="s">
        <v>127</v>
      </c>
      <c r="D40" s="146" t="s">
        <v>337</v>
      </c>
      <c r="E40" s="157">
        <v>6993.99</v>
      </c>
      <c r="F40" s="161">
        <v>9385.93</v>
      </c>
      <c r="G40" s="146" t="s">
        <v>337</v>
      </c>
      <c r="H40" s="162">
        <v>6993.99</v>
      </c>
      <c r="I40" s="161">
        <v>9385.93</v>
      </c>
      <c r="J40" s="148"/>
      <c r="K40" s="149">
        <f t="shared" si="1"/>
        <v>0</v>
      </c>
      <c r="L40" s="149"/>
      <c r="M40" s="150"/>
    </row>
    <row r="41" ht="31.95" customHeight="1" spans="1:13">
      <c r="A41" s="139"/>
      <c r="B41" s="217" t="s">
        <v>158</v>
      </c>
      <c r="C41" s="160"/>
      <c r="D41" s="146"/>
      <c r="E41" s="157"/>
      <c r="F41" s="161"/>
      <c r="G41" s="146"/>
      <c r="H41" s="162"/>
      <c r="I41" s="161"/>
      <c r="J41" s="148"/>
      <c r="K41" s="169"/>
      <c r="L41" s="149"/>
      <c r="M41" s="150"/>
    </row>
    <row r="42" ht="31.95" customHeight="1" spans="1:13">
      <c r="A42" s="139"/>
      <c r="B42" s="159" t="s">
        <v>160</v>
      </c>
      <c r="C42" s="160" t="s">
        <v>77</v>
      </c>
      <c r="D42" s="146" t="s">
        <v>338</v>
      </c>
      <c r="E42" s="157">
        <v>27.57</v>
      </c>
      <c r="F42" s="161">
        <v>3380.08</v>
      </c>
      <c r="G42" s="146" t="s">
        <v>338</v>
      </c>
      <c r="H42" s="162">
        <v>32.01</v>
      </c>
      <c r="I42" s="161">
        <v>3924.43</v>
      </c>
      <c r="J42" s="148">
        <f>I42-F42</f>
        <v>544.35</v>
      </c>
      <c r="K42" s="149"/>
      <c r="L42" s="153" t="s">
        <v>165</v>
      </c>
      <c r="M42" s="150"/>
    </row>
    <row r="43" ht="31.95" customHeight="1" spans="1:13">
      <c r="A43" s="139"/>
      <c r="B43" s="159" t="s">
        <v>167</v>
      </c>
      <c r="C43" s="160" t="s">
        <v>77</v>
      </c>
      <c r="D43" s="146" t="s">
        <v>339</v>
      </c>
      <c r="E43" s="157">
        <v>46.53</v>
      </c>
      <c r="F43" s="161">
        <v>5775.3</v>
      </c>
      <c r="G43" s="146" t="s">
        <v>339</v>
      </c>
      <c r="H43" s="162">
        <v>50.99</v>
      </c>
      <c r="I43" s="161">
        <v>6328.88</v>
      </c>
      <c r="J43" s="148">
        <f>I43-F43</f>
        <v>553.58</v>
      </c>
      <c r="K43" s="149"/>
      <c r="L43" s="218"/>
      <c r="M43" s="150"/>
    </row>
    <row r="44" ht="31.95" customHeight="1" spans="1:13">
      <c r="A44" s="139"/>
      <c r="B44" s="159" t="s">
        <v>170</v>
      </c>
      <c r="C44" s="160" t="s">
        <v>77</v>
      </c>
      <c r="D44" s="146" t="s">
        <v>340</v>
      </c>
      <c r="E44" s="157">
        <v>26.62</v>
      </c>
      <c r="F44" s="161">
        <v>6567.69</v>
      </c>
      <c r="G44" s="146" t="s">
        <v>340</v>
      </c>
      <c r="H44" s="162">
        <v>5.28</v>
      </c>
      <c r="I44" s="161">
        <v>1302.68</v>
      </c>
      <c r="J44" s="148"/>
      <c r="K44" s="149">
        <f t="shared" si="1"/>
        <v>-5265.01</v>
      </c>
      <c r="L44" s="218"/>
      <c r="M44" s="150"/>
    </row>
    <row r="45" ht="31.95" customHeight="1" spans="1:13">
      <c r="A45" s="139"/>
      <c r="B45" s="159" t="s">
        <v>173</v>
      </c>
      <c r="C45" s="160" t="s">
        <v>77</v>
      </c>
      <c r="D45" s="146" t="s">
        <v>341</v>
      </c>
      <c r="E45" s="157">
        <v>100.05</v>
      </c>
      <c r="F45" s="161">
        <v>83902.93</v>
      </c>
      <c r="G45" s="146" t="s">
        <v>341</v>
      </c>
      <c r="H45" s="162">
        <v>100.05</v>
      </c>
      <c r="I45" s="161">
        <v>83902.93</v>
      </c>
      <c r="J45" s="148"/>
      <c r="K45" s="149">
        <f t="shared" si="1"/>
        <v>0</v>
      </c>
      <c r="L45" s="149"/>
      <c r="M45" s="150"/>
    </row>
    <row r="46" ht="31.95" customHeight="1" spans="1:13">
      <c r="A46" s="139"/>
      <c r="B46" s="217" t="s">
        <v>175</v>
      </c>
      <c r="C46" s="160"/>
      <c r="D46" s="146"/>
      <c r="E46" s="157"/>
      <c r="F46" s="161"/>
      <c r="G46" s="146"/>
      <c r="H46" s="162"/>
      <c r="I46" s="161"/>
      <c r="J46" s="148"/>
      <c r="K46" s="149"/>
      <c r="L46" s="149"/>
      <c r="M46" s="150"/>
    </row>
    <row r="47" ht="31.95" customHeight="1" spans="1:13">
      <c r="A47" s="139"/>
      <c r="B47" s="159" t="s">
        <v>177</v>
      </c>
      <c r="C47" s="160" t="s">
        <v>77</v>
      </c>
      <c r="D47" s="146" t="s">
        <v>292</v>
      </c>
      <c r="E47" s="157">
        <v>307.43</v>
      </c>
      <c r="F47" s="161">
        <v>8632.63</v>
      </c>
      <c r="G47" s="146" t="s">
        <v>292</v>
      </c>
      <c r="H47" s="162">
        <v>307.43</v>
      </c>
      <c r="I47" s="161">
        <v>8632.63</v>
      </c>
      <c r="J47" s="148"/>
      <c r="K47" s="149">
        <f t="shared" si="1"/>
        <v>0</v>
      </c>
      <c r="L47" s="149"/>
      <c r="M47" s="150"/>
    </row>
    <row r="48" ht="31.95" customHeight="1" spans="1:13">
      <c r="A48" s="139"/>
      <c r="B48" s="159" t="s">
        <v>180</v>
      </c>
      <c r="C48" s="160" t="s">
        <v>181</v>
      </c>
      <c r="D48" s="146" t="s">
        <v>13</v>
      </c>
      <c r="E48" s="157">
        <v>1247.22</v>
      </c>
      <c r="F48" s="161">
        <v>2494.44</v>
      </c>
      <c r="G48" s="146" t="s">
        <v>13</v>
      </c>
      <c r="H48" s="162">
        <v>1247.22</v>
      </c>
      <c r="I48" s="161">
        <v>2494.44</v>
      </c>
      <c r="J48" s="148"/>
      <c r="K48" s="149">
        <f t="shared" si="1"/>
        <v>0</v>
      </c>
      <c r="L48" s="149"/>
      <c r="M48" s="150"/>
    </row>
    <row r="49" ht="31.95" customHeight="1" spans="1:13">
      <c r="A49" s="139"/>
      <c r="B49" s="159" t="s">
        <v>183</v>
      </c>
      <c r="C49" s="160" t="s">
        <v>77</v>
      </c>
      <c r="D49" s="146" t="s">
        <v>184</v>
      </c>
      <c r="E49" s="157">
        <v>218.38</v>
      </c>
      <c r="F49" s="161">
        <v>1153.05</v>
      </c>
      <c r="G49" s="146" t="s">
        <v>184</v>
      </c>
      <c r="H49" s="162">
        <v>218.38</v>
      </c>
      <c r="I49" s="161">
        <v>1153.05</v>
      </c>
      <c r="J49" s="148"/>
      <c r="K49" s="149">
        <f t="shared" si="1"/>
        <v>0</v>
      </c>
      <c r="L49" s="149"/>
      <c r="M49" s="150"/>
    </row>
    <row r="50" ht="31.95" customHeight="1" spans="1:13">
      <c r="A50" s="139"/>
      <c r="B50" s="159" t="s">
        <v>186</v>
      </c>
      <c r="C50" s="160" t="s">
        <v>77</v>
      </c>
      <c r="D50" s="146" t="s">
        <v>342</v>
      </c>
      <c r="E50" s="157">
        <v>428.4</v>
      </c>
      <c r="F50" s="161">
        <v>19432.22</v>
      </c>
      <c r="G50" s="146" t="s">
        <v>342</v>
      </c>
      <c r="H50" s="162">
        <v>428.4</v>
      </c>
      <c r="I50" s="161">
        <v>19432.22</v>
      </c>
      <c r="J50" s="148"/>
      <c r="K50" s="149">
        <f t="shared" si="1"/>
        <v>0</v>
      </c>
      <c r="L50" s="149"/>
      <c r="M50" s="150"/>
    </row>
    <row r="51" ht="31.95" customHeight="1" spans="1:13">
      <c r="A51" s="139"/>
      <c r="B51" s="159" t="s">
        <v>188</v>
      </c>
      <c r="C51" s="160" t="s">
        <v>77</v>
      </c>
      <c r="D51" s="146"/>
      <c r="E51" s="157"/>
      <c r="F51" s="161"/>
      <c r="G51" s="146" t="s">
        <v>342</v>
      </c>
      <c r="H51" s="162">
        <v>-44.37</v>
      </c>
      <c r="I51" s="161">
        <v>-2012.62</v>
      </c>
      <c r="J51" s="148"/>
      <c r="K51" s="149">
        <f t="shared" si="1"/>
        <v>-2012.62</v>
      </c>
      <c r="L51" s="149"/>
      <c r="M51" s="150"/>
    </row>
    <row r="52" ht="31.95" customHeight="1" spans="1:13">
      <c r="A52" s="139"/>
      <c r="B52" s="217" t="s">
        <v>189</v>
      </c>
      <c r="C52" s="160"/>
      <c r="D52" s="146"/>
      <c r="E52" s="157"/>
      <c r="F52" s="161"/>
      <c r="G52" s="146"/>
      <c r="H52" s="162"/>
      <c r="I52" s="161"/>
      <c r="J52" s="148"/>
      <c r="K52" s="149"/>
      <c r="L52" s="149"/>
      <c r="M52" s="150"/>
    </row>
    <row r="53" ht="31.95" customHeight="1" spans="1:13">
      <c r="A53" s="139"/>
      <c r="B53" s="159" t="s">
        <v>191</v>
      </c>
      <c r="C53" s="160" t="s">
        <v>77</v>
      </c>
      <c r="D53" s="146" t="s">
        <v>340</v>
      </c>
      <c r="E53" s="157">
        <v>10.36</v>
      </c>
      <c r="F53" s="161">
        <v>2556.02</v>
      </c>
      <c r="G53" s="146" t="s">
        <v>338</v>
      </c>
      <c r="H53" s="162">
        <v>17.97</v>
      </c>
      <c r="I53" s="161">
        <v>2203.12</v>
      </c>
      <c r="J53" s="148"/>
      <c r="K53" s="149">
        <f>I53-F53</f>
        <v>-352.9</v>
      </c>
      <c r="L53" s="153" t="s">
        <v>193</v>
      </c>
      <c r="M53" s="150"/>
    </row>
    <row r="54" ht="31.95" customHeight="1" spans="1:13">
      <c r="A54" s="139"/>
      <c r="B54" s="159"/>
      <c r="C54" s="160"/>
      <c r="D54" s="146"/>
      <c r="E54" s="157"/>
      <c r="F54" s="161"/>
      <c r="G54" s="146"/>
      <c r="H54" s="162"/>
      <c r="I54" s="161"/>
      <c r="J54" s="148"/>
      <c r="K54" s="149"/>
      <c r="L54" s="153"/>
      <c r="M54" s="150"/>
    </row>
    <row r="55" ht="31.95" customHeight="1" spans="1:13">
      <c r="A55" s="139"/>
      <c r="B55" s="159" t="s">
        <v>195</v>
      </c>
      <c r="C55" s="160" t="s">
        <v>77</v>
      </c>
      <c r="D55" s="146" t="s">
        <v>340</v>
      </c>
      <c r="E55" s="157">
        <v>32.7</v>
      </c>
      <c r="F55" s="161">
        <v>8067.74</v>
      </c>
      <c r="G55" s="146" t="s">
        <v>339</v>
      </c>
      <c r="H55" s="162">
        <v>27.49</v>
      </c>
      <c r="I55" s="161">
        <v>3412.06</v>
      </c>
      <c r="J55" s="148"/>
      <c r="K55" s="149">
        <f t="shared" ref="K55:K59" si="2">I55-F55</f>
        <v>-4655.68</v>
      </c>
      <c r="L55" s="153" t="s">
        <v>197</v>
      </c>
      <c r="M55" s="150"/>
    </row>
    <row r="56" ht="31.95" customHeight="1" spans="1:13">
      <c r="A56" s="139"/>
      <c r="B56" s="159" t="s">
        <v>199</v>
      </c>
      <c r="C56" s="160" t="s">
        <v>200</v>
      </c>
      <c r="D56" s="146" t="s">
        <v>301</v>
      </c>
      <c r="E56" s="157">
        <v>163.5</v>
      </c>
      <c r="F56" s="161">
        <v>1160.85</v>
      </c>
      <c r="G56" s="146" t="s">
        <v>301</v>
      </c>
      <c r="H56" s="162">
        <v>163.5</v>
      </c>
      <c r="I56" s="161">
        <v>1160.85</v>
      </c>
      <c r="J56" s="148"/>
      <c r="K56" s="149">
        <f t="shared" si="2"/>
        <v>0</v>
      </c>
      <c r="L56" s="149"/>
      <c r="M56" s="150"/>
    </row>
    <row r="57" ht="31.95" customHeight="1" spans="1:13">
      <c r="A57" s="139"/>
      <c r="B57" s="159" t="s">
        <v>203</v>
      </c>
      <c r="C57" s="160" t="s">
        <v>204</v>
      </c>
      <c r="D57" s="146" t="s">
        <v>343</v>
      </c>
      <c r="E57" s="157">
        <v>1.09</v>
      </c>
      <c r="F57" s="161">
        <v>127.01</v>
      </c>
      <c r="G57" s="146" t="s">
        <v>343</v>
      </c>
      <c r="H57" s="162">
        <v>1.09</v>
      </c>
      <c r="I57" s="161">
        <v>127.01</v>
      </c>
      <c r="J57" s="148"/>
      <c r="K57" s="149">
        <f t="shared" si="2"/>
        <v>0</v>
      </c>
      <c r="L57" s="149"/>
      <c r="M57" s="150"/>
    </row>
    <row r="58" ht="31.95" customHeight="1" spans="1:13">
      <c r="A58" s="139"/>
      <c r="B58" s="217" t="s">
        <v>206</v>
      </c>
      <c r="C58" s="160"/>
      <c r="D58" s="146"/>
      <c r="E58" s="157"/>
      <c r="F58" s="161"/>
      <c r="G58" s="146"/>
      <c r="H58" s="162"/>
      <c r="I58" s="161"/>
      <c r="J58" s="148"/>
      <c r="K58" s="149"/>
      <c r="L58" s="149"/>
      <c r="M58" s="150"/>
    </row>
    <row r="59" ht="31.95" customHeight="1" spans="1:13">
      <c r="A59" s="139"/>
      <c r="B59" s="159" t="s">
        <v>96</v>
      </c>
      <c r="C59" s="160" t="s">
        <v>77</v>
      </c>
      <c r="D59" s="146" t="s">
        <v>344</v>
      </c>
      <c r="E59" s="157">
        <v>34.8</v>
      </c>
      <c r="F59" s="161">
        <v>684.86</v>
      </c>
      <c r="G59" s="146" t="s">
        <v>344</v>
      </c>
      <c r="H59" s="146" t="s">
        <v>308</v>
      </c>
      <c r="I59" s="147">
        <v>684.86</v>
      </c>
      <c r="J59" s="148"/>
      <c r="K59" s="149">
        <f t="shared" si="2"/>
        <v>0</v>
      </c>
      <c r="L59" s="149"/>
      <c r="M59" s="150"/>
    </row>
    <row r="60" ht="31.95" customHeight="1" spans="1:13">
      <c r="A60" s="139"/>
      <c r="B60" s="159" t="s">
        <v>208</v>
      </c>
      <c r="C60" s="160" t="s">
        <v>77</v>
      </c>
      <c r="D60" s="146" t="s">
        <v>345</v>
      </c>
      <c r="E60" s="157">
        <v>34.79</v>
      </c>
      <c r="F60" s="161">
        <v>761.9</v>
      </c>
      <c r="G60" s="146" t="s">
        <v>345</v>
      </c>
      <c r="H60" s="152">
        <v>34.79</v>
      </c>
      <c r="I60" s="152">
        <v>761.9</v>
      </c>
      <c r="J60" s="148"/>
      <c r="K60" s="149">
        <f t="shared" ref="K60:K64" si="3">I60-F60</f>
        <v>0</v>
      </c>
      <c r="L60" s="149"/>
      <c r="M60" s="150"/>
    </row>
    <row r="61" ht="31.95" customHeight="1" spans="1:13">
      <c r="A61" s="139"/>
      <c r="B61" s="159" t="s">
        <v>109</v>
      </c>
      <c r="C61" s="160" t="s">
        <v>77</v>
      </c>
      <c r="D61" s="146" t="s">
        <v>346</v>
      </c>
      <c r="E61" s="157">
        <v>60.73</v>
      </c>
      <c r="F61" s="161">
        <v>4314.26</v>
      </c>
      <c r="G61" s="146" t="s">
        <v>346</v>
      </c>
      <c r="H61" s="143">
        <v>60.73</v>
      </c>
      <c r="I61" s="147">
        <v>4314.26</v>
      </c>
      <c r="J61" s="148"/>
      <c r="K61" s="149">
        <f t="shared" si="3"/>
        <v>0</v>
      </c>
      <c r="L61" s="149"/>
      <c r="M61" s="150"/>
    </row>
    <row r="62" ht="31.95" customHeight="1" spans="1:13">
      <c r="A62" s="139"/>
      <c r="B62" s="159" t="s">
        <v>112</v>
      </c>
      <c r="C62" s="160" t="s">
        <v>77</v>
      </c>
      <c r="D62" s="146" t="s">
        <v>347</v>
      </c>
      <c r="E62" s="157">
        <v>65.64</v>
      </c>
      <c r="F62" s="161">
        <v>7908.96</v>
      </c>
      <c r="G62" s="146" t="s">
        <v>347</v>
      </c>
      <c r="H62" s="157">
        <v>65.64</v>
      </c>
      <c r="I62" s="147">
        <v>7908.96</v>
      </c>
      <c r="J62" s="148"/>
      <c r="K62" s="149">
        <f t="shared" si="3"/>
        <v>0</v>
      </c>
      <c r="L62" s="149"/>
      <c r="M62" s="150"/>
    </row>
    <row r="63" ht="31.95" customHeight="1" spans="1:13">
      <c r="A63" s="139"/>
      <c r="B63" s="159" t="s">
        <v>115</v>
      </c>
      <c r="C63" s="160" t="s">
        <v>77</v>
      </c>
      <c r="D63" s="146" t="s">
        <v>348</v>
      </c>
      <c r="E63" s="157">
        <v>70.78</v>
      </c>
      <c r="F63" s="161">
        <v>4354.39</v>
      </c>
      <c r="G63" s="146" t="s">
        <v>348</v>
      </c>
      <c r="H63" s="157">
        <v>70.78</v>
      </c>
      <c r="I63" s="147">
        <v>4354.39</v>
      </c>
      <c r="J63" s="148"/>
      <c r="K63" s="149">
        <f t="shared" si="3"/>
        <v>0</v>
      </c>
      <c r="L63" s="149"/>
      <c r="M63" s="150"/>
    </row>
    <row r="64" ht="31.95" customHeight="1" spans="1:13">
      <c r="A64" s="139"/>
      <c r="B64" s="159" t="s">
        <v>89</v>
      </c>
      <c r="C64" s="160" t="s">
        <v>77</v>
      </c>
      <c r="D64" s="146" t="s">
        <v>321</v>
      </c>
      <c r="E64" s="157">
        <v>10.98</v>
      </c>
      <c r="F64" s="161">
        <v>830.31</v>
      </c>
      <c r="G64" s="146" t="s">
        <v>321</v>
      </c>
      <c r="H64" s="157">
        <v>10.98</v>
      </c>
      <c r="I64" s="147">
        <v>830.31</v>
      </c>
      <c r="J64" s="148"/>
      <c r="K64" s="149">
        <f t="shared" si="3"/>
        <v>0</v>
      </c>
      <c r="L64" s="149"/>
      <c r="M64" s="150"/>
    </row>
    <row r="65" ht="31.95" customHeight="1" spans="1:13">
      <c r="A65" s="139"/>
      <c r="B65" s="159"/>
      <c r="C65" s="160"/>
      <c r="D65" s="146"/>
      <c r="E65" s="157"/>
      <c r="F65" s="161"/>
      <c r="G65" s="146"/>
      <c r="H65" s="162"/>
      <c r="I65" s="161"/>
      <c r="J65" s="148"/>
      <c r="K65" s="149"/>
      <c r="L65" s="149"/>
      <c r="M65" s="150"/>
    </row>
    <row r="66" ht="31.95" customHeight="1" spans="1:13">
      <c r="A66" s="139"/>
      <c r="B66" s="159"/>
      <c r="C66" s="160"/>
      <c r="D66" s="146"/>
      <c r="E66" s="157"/>
      <c r="F66" s="161">
        <f>SUM(F9:F65)</f>
        <v>639986.22</v>
      </c>
      <c r="G66" s="146"/>
      <c r="H66" s="162"/>
      <c r="I66" s="161">
        <f>SUM(I8:I65)</f>
        <v>635168.41</v>
      </c>
      <c r="J66" s="161"/>
      <c r="K66" s="161"/>
      <c r="L66" s="149"/>
      <c r="M66" s="150"/>
    </row>
    <row r="67" ht="31.95" customHeight="1" spans="1:13">
      <c r="A67" s="139"/>
      <c r="B67" s="163"/>
      <c r="C67" s="164"/>
      <c r="D67" s="165"/>
      <c r="E67" s="157"/>
      <c r="F67" s="166"/>
      <c r="G67" s="165"/>
      <c r="H67" s="167"/>
      <c r="I67" s="167"/>
      <c r="J67" s="168"/>
      <c r="K67" s="169"/>
      <c r="L67" s="153"/>
      <c r="M67" s="150"/>
    </row>
    <row r="68" ht="34" customHeight="1" spans="1:13">
      <c r="A68" s="170" t="s">
        <v>11</v>
      </c>
      <c r="B68" s="172" t="s">
        <v>216</v>
      </c>
      <c r="C68" s="173"/>
      <c r="D68" s="174"/>
      <c r="E68" s="175"/>
      <c r="F68" s="177">
        <v>639986.22</v>
      </c>
      <c r="G68" s="176"/>
      <c r="H68" s="176"/>
      <c r="I68" s="177">
        <v>635168.41</v>
      </c>
      <c r="J68" s="219"/>
      <c r="K68" s="169">
        <f t="shared" ref="K68:K72" si="4">I68-F68</f>
        <v>-4817.80999999994</v>
      </c>
      <c r="L68" s="153"/>
      <c r="M68" s="179"/>
    </row>
    <row r="69" ht="19.95" customHeight="1" spans="1:13">
      <c r="A69" s="170" t="s">
        <v>217</v>
      </c>
      <c r="B69" s="172" t="s">
        <v>218</v>
      </c>
      <c r="C69" s="173"/>
      <c r="D69" s="174"/>
      <c r="E69" s="175"/>
      <c r="F69" s="177"/>
      <c r="G69" s="176"/>
      <c r="H69" s="176"/>
      <c r="I69" s="177"/>
      <c r="J69" s="178"/>
      <c r="K69" s="169"/>
      <c r="L69" s="149"/>
      <c r="M69" s="179"/>
    </row>
    <row r="70" ht="19.95" customHeight="1" spans="1:13">
      <c r="A70" s="170" t="s">
        <v>13</v>
      </c>
      <c r="B70" s="172" t="s">
        <v>219</v>
      </c>
      <c r="C70" s="173"/>
      <c r="D70" s="174"/>
      <c r="E70" s="175"/>
      <c r="F70" s="177">
        <v>32398.97</v>
      </c>
      <c r="G70" s="176"/>
      <c r="H70" s="176"/>
      <c r="I70" s="177">
        <v>28849.73</v>
      </c>
      <c r="J70" s="178"/>
      <c r="K70" s="169">
        <f t="shared" si="4"/>
        <v>-3549.24</v>
      </c>
      <c r="L70" s="149"/>
      <c r="M70" s="179"/>
    </row>
    <row r="71" ht="19.95" customHeight="1" spans="1:13">
      <c r="A71" s="170" t="s">
        <v>220</v>
      </c>
      <c r="B71" s="172" t="s">
        <v>221</v>
      </c>
      <c r="C71" s="173"/>
      <c r="D71" s="174"/>
      <c r="E71" s="175"/>
      <c r="F71" s="177">
        <v>29679.59</v>
      </c>
      <c r="G71" s="176"/>
      <c r="H71" s="176"/>
      <c r="I71" s="177">
        <v>25917.98</v>
      </c>
      <c r="J71" s="219"/>
      <c r="K71" s="169">
        <f t="shared" si="4"/>
        <v>-3761.61</v>
      </c>
      <c r="L71" s="149"/>
      <c r="M71" s="179"/>
    </row>
    <row r="72" ht="19.95" customHeight="1" spans="1:13">
      <c r="A72" s="170" t="s">
        <v>15</v>
      </c>
      <c r="B72" s="172" t="s">
        <v>222</v>
      </c>
      <c r="C72" s="173"/>
      <c r="D72" s="174"/>
      <c r="E72" s="175"/>
      <c r="F72" s="180">
        <v>1344.77</v>
      </c>
      <c r="G72" s="176"/>
      <c r="H72" s="176"/>
      <c r="I72" s="180">
        <v>1328.04</v>
      </c>
      <c r="J72" s="219"/>
      <c r="K72" s="169">
        <f t="shared" si="4"/>
        <v>-16.73</v>
      </c>
      <c r="L72" s="149"/>
      <c r="M72" s="179"/>
    </row>
    <row r="73" ht="19.95" customHeight="1" spans="1:13">
      <c r="A73" s="170" t="s">
        <v>17</v>
      </c>
      <c r="B73" s="172" t="s">
        <v>223</v>
      </c>
      <c r="C73" s="173"/>
      <c r="D73" s="174"/>
      <c r="E73" s="175"/>
      <c r="F73" s="177"/>
      <c r="G73" s="176"/>
      <c r="H73" s="176"/>
      <c r="I73" s="177"/>
      <c r="J73" s="219"/>
      <c r="K73" s="169"/>
      <c r="L73" s="149"/>
      <c r="M73" s="179"/>
    </row>
    <row r="74" ht="19.95" customHeight="1" spans="1:13">
      <c r="A74" s="170" t="s">
        <v>19</v>
      </c>
      <c r="B74" s="172" t="s">
        <v>224</v>
      </c>
      <c r="C74" s="173"/>
      <c r="D74" s="174"/>
      <c r="E74" s="175"/>
      <c r="F74" s="177"/>
      <c r="G74" s="176"/>
      <c r="H74" s="176"/>
      <c r="I74" s="177"/>
      <c r="J74" s="219"/>
      <c r="K74" s="169"/>
      <c r="L74" s="149"/>
      <c r="M74" s="179"/>
    </row>
    <row r="75" ht="19.95" customHeight="1" spans="1:13">
      <c r="A75" s="170" t="s">
        <v>21</v>
      </c>
      <c r="B75" s="172" t="s">
        <v>225</v>
      </c>
      <c r="C75" s="173"/>
      <c r="D75" s="174"/>
      <c r="E75" s="175"/>
      <c r="F75" s="177"/>
      <c r="G75" s="176"/>
      <c r="H75" s="176"/>
      <c r="I75" s="177"/>
      <c r="J75" s="219"/>
      <c r="K75" s="169"/>
      <c r="L75" s="149"/>
      <c r="M75" s="179"/>
    </row>
    <row r="76" ht="27" customHeight="1" spans="1:13">
      <c r="A76" s="170" t="s">
        <v>23</v>
      </c>
      <c r="B76" s="172" t="s">
        <v>226</v>
      </c>
      <c r="C76" s="173"/>
      <c r="D76" s="174"/>
      <c r="E76" s="175"/>
      <c r="F76" s="177">
        <f>(F68+F70+F72+F73+F74)</f>
        <v>673729.96</v>
      </c>
      <c r="G76" s="176"/>
      <c r="H76" s="176"/>
      <c r="I76" s="177">
        <f>I68+I70+I72</f>
        <v>665346.18</v>
      </c>
      <c r="J76" s="219"/>
      <c r="K76" s="169">
        <f>I76-F76</f>
        <v>-8383.77999999991</v>
      </c>
      <c r="L76" s="149"/>
      <c r="M76" s="179"/>
    </row>
    <row r="77" ht="19.95" customHeight="1" spans="1:13">
      <c r="A77" s="182">
        <v>8</v>
      </c>
      <c r="B77" s="184" t="s">
        <v>227</v>
      </c>
      <c r="C77" s="173"/>
      <c r="D77" s="185"/>
      <c r="E77" s="175"/>
      <c r="F77" s="144">
        <v>0</v>
      </c>
      <c r="G77" s="143"/>
      <c r="H77" s="143"/>
      <c r="I77" s="143"/>
      <c r="J77" s="219">
        <f>SUM(J8:J64)</f>
        <v>20154.51</v>
      </c>
      <c r="K77" s="219">
        <f>SUM(K8:K64)+K70+K72</f>
        <v>-28538.29</v>
      </c>
      <c r="L77" s="186"/>
      <c r="M77" s="179"/>
    </row>
    <row r="78" ht="16.5" customHeight="1" spans="1:13">
      <c r="B78" s="188"/>
      <c r="C78" s="187"/>
      <c r="D78" s="187"/>
      <c r="E78" s="187"/>
      <c r="F78" s="220"/>
      <c r="G78" s="187"/>
      <c r="H78" s="187"/>
      <c r="I78" s="187"/>
      <c r="J78" s="187"/>
      <c r="K78" s="187"/>
      <c r="L78" s="187"/>
      <c r="M78" s="187" t="s">
        <v>228</v>
      </c>
    </row>
    <row r="86" customHeight="1" spans="6:6">
      <c r="F86" s="221"/>
    </row>
  </sheetData>
  <mergeCells count="21">
    <mergeCell ref="A1:M1"/>
    <mergeCell ref="A2:I2"/>
    <mergeCell ref="K2:M2"/>
    <mergeCell ref="D3:F3"/>
    <mergeCell ref="G3:I3"/>
    <mergeCell ref="J3:K3"/>
    <mergeCell ref="A3:A5"/>
    <mergeCell ref="B3:B5"/>
    <mergeCell ref="C3:C5"/>
    <mergeCell ref="D4:D5"/>
    <mergeCell ref="E4:E5"/>
    <mergeCell ref="F4:F5"/>
    <mergeCell ref="G4:G5"/>
    <mergeCell ref="H4:H5"/>
    <mergeCell ref="I4:I5"/>
    <mergeCell ref="J4:J5"/>
    <mergeCell ref="K4:K5"/>
    <mergeCell ref="L3:L5"/>
    <mergeCell ref="L18:L19"/>
    <mergeCell ref="L42:L44"/>
    <mergeCell ref="M3:M5"/>
  </mergeCells>
  <pageMargins left="0.905511811023622" right="0.31496062992126" top="0.590551181102362" bottom="0.393700787401575" header="0.511811023622047" footer="0.511811023622047"/>
  <pageSetup paperSize="9" scale="80" pageOrder="overThenDown" orientation="landscape" errors="blank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"/>
  <sheetViews>
    <sheetView view="pageBreakPreview" zoomScaleNormal="100" topLeftCell="A19" workbookViewId="0">
      <selection activeCell="J41" sqref="J41"/>
    </sheetView>
  </sheetViews>
  <sheetFormatPr defaultColWidth="9.15740740740741" defaultRowHeight="14.25" customHeight="1"/>
  <cols>
    <col min="1" max="1" width="3.82407407407407" style="2" customWidth="1"/>
    <col min="2" max="2" width="47.1388888888889" style="2" customWidth="1"/>
    <col min="3" max="3" width="6.25" style="3" customWidth="1"/>
    <col min="4" max="4" width="9.15740740740741" style="4" customWidth="1"/>
    <col min="5" max="5" width="9.25" style="5" customWidth="1"/>
    <col min="6" max="6" width="12.75" style="6" customWidth="1"/>
    <col min="7" max="7" width="10.25" style="7" customWidth="1"/>
    <col min="8" max="8" width="9.40740740740741" style="8" customWidth="1"/>
    <col min="9" max="9" width="12" style="8" customWidth="1"/>
    <col min="10" max="10" width="12" style="9" customWidth="1"/>
    <col min="11" max="11" width="12.75" style="10" customWidth="1"/>
    <col min="12" max="12" width="26.8518518518519" style="11" customWidth="1"/>
    <col min="13" max="16384" width="9.15740740740741" style="2"/>
  </cols>
  <sheetData>
    <row r="1" ht="32.05" customHeight="1" spans="1:12">
      <c r="A1" s="12" t="s">
        <v>349</v>
      </c>
      <c r="B1" s="12"/>
      <c r="C1" s="12"/>
      <c r="D1" s="13"/>
      <c r="E1" s="14"/>
      <c r="F1" s="15"/>
      <c r="G1" s="16"/>
      <c r="H1" s="17"/>
      <c r="I1" s="17"/>
      <c r="J1" s="17"/>
      <c r="K1" s="18"/>
      <c r="L1" s="19"/>
    </row>
    <row r="2" ht="18" customHeight="1" spans="1:12">
      <c r="A2" s="20" t="s">
        <v>350</v>
      </c>
      <c r="B2" s="20"/>
      <c r="C2" s="21"/>
      <c r="D2" s="22"/>
      <c r="E2" s="23"/>
      <c r="F2" s="24"/>
      <c r="G2" s="25"/>
      <c r="H2" s="26"/>
      <c r="I2" s="26"/>
      <c r="J2" s="27"/>
      <c r="K2" s="28"/>
      <c r="L2" s="29"/>
    </row>
    <row r="3" ht="26.05" customHeight="1" spans="1:12">
      <c r="A3" s="30" t="s">
        <v>2</v>
      </c>
      <c r="B3" s="31" t="s">
        <v>351</v>
      </c>
      <c r="C3" s="31" t="s">
        <v>35</v>
      </c>
      <c r="D3" s="32" t="s">
        <v>352</v>
      </c>
      <c r="E3" s="33"/>
      <c r="F3" s="34"/>
      <c r="G3" s="35" t="s">
        <v>353</v>
      </c>
      <c r="H3" s="36"/>
      <c r="I3" s="36"/>
      <c r="J3" s="31" t="s">
        <v>354</v>
      </c>
      <c r="K3" s="31" t="s">
        <v>355</v>
      </c>
      <c r="L3" s="37" t="s">
        <v>356</v>
      </c>
    </row>
    <row r="4" ht="15" customHeight="1" spans="1:12">
      <c r="A4" s="38"/>
      <c r="B4" s="38"/>
      <c r="C4" s="39"/>
      <c r="D4" s="32" t="s">
        <v>357</v>
      </c>
      <c r="E4" s="33" t="s">
        <v>358</v>
      </c>
      <c r="F4" s="34" t="s">
        <v>359</v>
      </c>
      <c r="G4" s="35" t="s">
        <v>357</v>
      </c>
      <c r="H4" s="36" t="s">
        <v>358</v>
      </c>
      <c r="I4" s="36" t="s">
        <v>359</v>
      </c>
      <c r="J4" s="39"/>
      <c r="K4" s="39"/>
      <c r="L4" s="37"/>
    </row>
    <row r="5" s="2" customFormat="1" ht="14.8" customHeight="1" spans="1:12">
      <c r="A5" s="40"/>
      <c r="B5" s="41" t="s">
        <v>360</v>
      </c>
      <c r="C5" s="42"/>
      <c r="D5" s="43"/>
      <c r="E5" s="44"/>
      <c r="F5" s="44"/>
      <c r="G5" s="45"/>
      <c r="H5" s="46"/>
      <c r="I5" s="46"/>
      <c r="J5" s="46"/>
      <c r="K5" s="47"/>
      <c r="L5" s="48"/>
    </row>
    <row r="6" s="2" customFormat="1" ht="14.8" customHeight="1" spans="1:12">
      <c r="A6" s="40" t="s">
        <v>11</v>
      </c>
      <c r="B6" s="49" t="s">
        <v>361</v>
      </c>
      <c r="C6" s="42" t="s">
        <v>362</v>
      </c>
      <c r="D6" s="43">
        <v>1</v>
      </c>
      <c r="E6" s="44">
        <v>571.59</v>
      </c>
      <c r="F6" s="44">
        <v>571.59</v>
      </c>
      <c r="G6" s="45">
        <v>1</v>
      </c>
      <c r="H6" s="46">
        <v>571.59</v>
      </c>
      <c r="I6" s="46">
        <v>571.59</v>
      </c>
      <c r="J6" s="46"/>
      <c r="K6" s="47">
        <f>I6-F6</f>
        <v>0</v>
      </c>
      <c r="L6" s="50"/>
    </row>
    <row r="7" s="2" customFormat="1" ht="14.8" customHeight="1" spans="1:12">
      <c r="A7" s="40" t="s">
        <v>13</v>
      </c>
      <c r="B7" s="49" t="s">
        <v>363</v>
      </c>
      <c r="C7" s="42" t="s">
        <v>181</v>
      </c>
      <c r="D7" s="51">
        <v>15</v>
      </c>
      <c r="E7" s="52">
        <v>311.88</v>
      </c>
      <c r="F7" s="52">
        <v>4678.2</v>
      </c>
      <c r="G7" s="45">
        <v>15</v>
      </c>
      <c r="H7" s="46">
        <v>311.88</v>
      </c>
      <c r="I7" s="46">
        <v>4678.2</v>
      </c>
      <c r="J7" s="46"/>
      <c r="K7" s="47">
        <f>I7-F7</f>
        <v>0</v>
      </c>
      <c r="L7" s="50"/>
    </row>
    <row r="8" s="2" customFormat="1" ht="14.8" customHeight="1" spans="1:12">
      <c r="A8" s="40" t="s">
        <v>15</v>
      </c>
      <c r="B8" s="49" t="s">
        <v>364</v>
      </c>
      <c r="C8" s="42" t="s">
        <v>181</v>
      </c>
      <c r="D8" s="51">
        <v>4</v>
      </c>
      <c r="E8" s="52">
        <v>35.28</v>
      </c>
      <c r="F8" s="52">
        <v>141.12</v>
      </c>
      <c r="G8" s="45">
        <v>4</v>
      </c>
      <c r="H8" s="46">
        <v>35.28</v>
      </c>
      <c r="I8" s="46">
        <v>141.12</v>
      </c>
      <c r="J8" s="46"/>
      <c r="K8" s="47">
        <f>I8-F8</f>
        <v>0</v>
      </c>
      <c r="L8" s="50"/>
    </row>
    <row r="9" s="2" customFormat="1" ht="14.8" customHeight="1" spans="1:12">
      <c r="A9" s="40" t="s">
        <v>17</v>
      </c>
      <c r="B9" s="49" t="s">
        <v>365</v>
      </c>
      <c r="C9" s="42" t="s">
        <v>200</v>
      </c>
      <c r="D9" s="51">
        <v>2</v>
      </c>
      <c r="E9" s="52">
        <v>51.4</v>
      </c>
      <c r="F9" s="52">
        <v>102.8</v>
      </c>
      <c r="G9" s="45">
        <v>2</v>
      </c>
      <c r="H9" s="46">
        <v>49.84</v>
      </c>
      <c r="I9" s="46">
        <v>99.68</v>
      </c>
      <c r="J9" s="46"/>
      <c r="K9" s="47">
        <f>I9-F9</f>
        <v>-3.11999999999999</v>
      </c>
      <c r="L9" s="50"/>
    </row>
    <row r="10" s="2" customFormat="1" ht="14.8" customHeight="1" spans="1:12">
      <c r="A10" s="40" t="s">
        <v>19</v>
      </c>
      <c r="B10" s="49" t="s">
        <v>366</v>
      </c>
      <c r="C10" s="42" t="s">
        <v>200</v>
      </c>
      <c r="D10" s="51">
        <v>50</v>
      </c>
      <c r="E10" s="52">
        <v>11.14</v>
      </c>
      <c r="F10" s="52">
        <v>557</v>
      </c>
      <c r="G10" s="45">
        <v>50</v>
      </c>
      <c r="H10" s="46">
        <v>11.94</v>
      </c>
      <c r="I10" s="46">
        <v>597</v>
      </c>
      <c r="J10" s="46">
        <f>I10-F10</f>
        <v>40</v>
      </c>
      <c r="K10" s="47"/>
      <c r="L10" s="50"/>
    </row>
    <row r="11" s="2" customFormat="1" ht="14.8" customHeight="1" spans="1:12">
      <c r="A11" s="40" t="s">
        <v>21</v>
      </c>
      <c r="B11" s="49" t="s">
        <v>367</v>
      </c>
      <c r="C11" s="42" t="s">
        <v>200</v>
      </c>
      <c r="D11" s="51">
        <v>80</v>
      </c>
      <c r="E11" s="52">
        <v>20.15</v>
      </c>
      <c r="F11" s="52">
        <v>1612</v>
      </c>
      <c r="G11" s="45">
        <v>80</v>
      </c>
      <c r="H11" s="46">
        <v>20.15</v>
      </c>
      <c r="I11" s="46">
        <v>1612</v>
      </c>
      <c r="J11" s="46"/>
      <c r="K11" s="47">
        <f t="shared" ref="K11:K21" si="0">I11-F11</f>
        <v>0</v>
      </c>
      <c r="L11" s="50"/>
    </row>
    <row r="12" s="2" customFormat="1" ht="14.8" customHeight="1" spans="1:12">
      <c r="A12" s="40" t="s">
        <v>23</v>
      </c>
      <c r="B12" s="49" t="s">
        <v>368</v>
      </c>
      <c r="C12" s="42" t="s">
        <v>200</v>
      </c>
      <c r="D12" s="51">
        <v>600</v>
      </c>
      <c r="E12" s="52">
        <v>5.97</v>
      </c>
      <c r="F12" s="52">
        <v>3582</v>
      </c>
      <c r="G12" s="45">
        <v>600</v>
      </c>
      <c r="H12" s="46">
        <v>5.12</v>
      </c>
      <c r="I12" s="46">
        <v>3072</v>
      </c>
      <c r="J12" s="46"/>
      <c r="K12" s="47">
        <f t="shared" si="0"/>
        <v>-510</v>
      </c>
      <c r="L12" s="50" t="s">
        <v>91</v>
      </c>
    </row>
    <row r="13" s="2" customFormat="1" ht="14.8" customHeight="1" spans="1:12">
      <c r="A13" s="40"/>
      <c r="B13" s="41" t="s">
        <v>369</v>
      </c>
      <c r="C13" s="42"/>
      <c r="D13" s="51"/>
      <c r="E13" s="52"/>
      <c r="F13" s="52"/>
      <c r="G13" s="45"/>
      <c r="H13" s="46"/>
      <c r="I13" s="46"/>
      <c r="J13" s="46"/>
      <c r="K13" s="47">
        <f t="shared" si="0"/>
        <v>0</v>
      </c>
      <c r="L13" s="50"/>
    </row>
    <row r="14" s="2" customFormat="1" ht="14.8" customHeight="1" spans="1:12">
      <c r="A14" s="40" t="s">
        <v>25</v>
      </c>
      <c r="B14" s="49" t="s">
        <v>370</v>
      </c>
      <c r="C14" s="42" t="s">
        <v>362</v>
      </c>
      <c r="D14" s="51">
        <v>1</v>
      </c>
      <c r="E14" s="52">
        <v>244.03</v>
      </c>
      <c r="F14" s="52">
        <v>244.03</v>
      </c>
      <c r="G14" s="45">
        <v>1</v>
      </c>
      <c r="H14" s="46">
        <v>244.03</v>
      </c>
      <c r="I14" s="46">
        <v>244.03</v>
      </c>
      <c r="J14" s="46"/>
      <c r="K14" s="47">
        <f t="shared" si="0"/>
        <v>0</v>
      </c>
      <c r="L14" s="50"/>
    </row>
    <row r="15" s="2" customFormat="1" ht="14.8" customHeight="1" spans="1:12">
      <c r="A15" s="40" t="s">
        <v>61</v>
      </c>
      <c r="B15" s="49" t="s">
        <v>371</v>
      </c>
      <c r="C15" s="42" t="s">
        <v>200</v>
      </c>
      <c r="D15" s="51">
        <v>45</v>
      </c>
      <c r="E15" s="52">
        <v>17.12</v>
      </c>
      <c r="F15" s="52">
        <v>770.4</v>
      </c>
      <c r="G15" s="45">
        <v>45</v>
      </c>
      <c r="H15" s="46">
        <v>17.12</v>
      </c>
      <c r="I15" s="46">
        <v>770.4</v>
      </c>
      <c r="J15" s="46"/>
      <c r="K15" s="47">
        <f t="shared" si="0"/>
        <v>0</v>
      </c>
      <c r="L15" s="50"/>
    </row>
    <row r="16" s="2" customFormat="1" ht="14.8" customHeight="1" spans="1:12">
      <c r="A16" s="40" t="s">
        <v>63</v>
      </c>
      <c r="B16" s="49" t="s">
        <v>372</v>
      </c>
      <c r="C16" s="42" t="s">
        <v>373</v>
      </c>
      <c r="D16" s="51">
        <v>4</v>
      </c>
      <c r="E16" s="52">
        <v>21.89</v>
      </c>
      <c r="F16" s="52">
        <v>87.56</v>
      </c>
      <c r="G16" s="45">
        <v>4</v>
      </c>
      <c r="H16" s="46">
        <v>21.89</v>
      </c>
      <c r="I16" s="46">
        <v>87.56</v>
      </c>
      <c r="J16" s="46"/>
      <c r="K16" s="47">
        <f t="shared" si="0"/>
        <v>0</v>
      </c>
      <c r="L16" s="189"/>
    </row>
    <row r="17" s="2" customFormat="1" ht="14.8" customHeight="1" spans="1:12">
      <c r="A17" s="40" t="s">
        <v>65</v>
      </c>
      <c r="B17" s="49" t="s">
        <v>374</v>
      </c>
      <c r="C17" s="42" t="s">
        <v>200</v>
      </c>
      <c r="D17" s="51">
        <v>185</v>
      </c>
      <c r="E17" s="52">
        <v>19.36</v>
      </c>
      <c r="F17" s="52">
        <v>3581.6</v>
      </c>
      <c r="G17" s="45">
        <v>185</v>
      </c>
      <c r="H17" s="46">
        <v>19.36</v>
      </c>
      <c r="I17" s="46">
        <v>3581.6</v>
      </c>
      <c r="J17" s="46"/>
      <c r="K17" s="47">
        <f t="shared" si="0"/>
        <v>0</v>
      </c>
      <c r="L17" s="189"/>
    </row>
    <row r="18" s="2" customFormat="1" ht="14.8" customHeight="1" spans="1:12">
      <c r="A18" s="40" t="s">
        <v>69</v>
      </c>
      <c r="B18" s="49" t="s">
        <v>375</v>
      </c>
      <c r="C18" s="42" t="s">
        <v>376</v>
      </c>
      <c r="D18" s="51">
        <v>2</v>
      </c>
      <c r="E18" s="52">
        <v>98.7</v>
      </c>
      <c r="F18" s="52">
        <v>197.4</v>
      </c>
      <c r="G18" s="45">
        <v>2</v>
      </c>
      <c r="H18" s="46">
        <v>82.35</v>
      </c>
      <c r="I18" s="46">
        <v>164.7</v>
      </c>
      <c r="J18" s="46"/>
      <c r="K18" s="47">
        <f t="shared" si="0"/>
        <v>-32.7</v>
      </c>
      <c r="L18" s="189"/>
    </row>
    <row r="19" s="2" customFormat="1" ht="14.8" customHeight="1" spans="1:12">
      <c r="A19" s="40"/>
      <c r="B19" s="41" t="s">
        <v>377</v>
      </c>
      <c r="C19" s="42"/>
      <c r="D19" s="51"/>
      <c r="E19" s="52"/>
      <c r="F19" s="52"/>
      <c r="G19" s="45"/>
      <c r="H19" s="46"/>
      <c r="I19" s="46"/>
      <c r="J19" s="46"/>
      <c r="K19" s="47">
        <f t="shared" si="0"/>
        <v>0</v>
      </c>
      <c r="L19" s="189"/>
    </row>
    <row r="20" s="2" customFormat="1" ht="14.8" customHeight="1" spans="1:12">
      <c r="A20" s="40" t="s">
        <v>73</v>
      </c>
      <c r="B20" s="49" t="s">
        <v>378</v>
      </c>
      <c r="C20" s="42" t="s">
        <v>379</v>
      </c>
      <c r="D20" s="51">
        <v>0.1</v>
      </c>
      <c r="E20" s="52">
        <v>41774.8</v>
      </c>
      <c r="F20" s="52">
        <v>4177.48</v>
      </c>
      <c r="G20" s="45">
        <v>0.4</v>
      </c>
      <c r="H20" s="46">
        <v>9553.21</v>
      </c>
      <c r="I20" s="46">
        <v>3821.28</v>
      </c>
      <c r="J20" s="46"/>
      <c r="K20" s="47">
        <f t="shared" si="0"/>
        <v>-356.199999999999</v>
      </c>
      <c r="L20" s="189" t="s">
        <v>91</v>
      </c>
    </row>
    <row r="21" s="2" customFormat="1" ht="14.8" customHeight="1" spans="1:12">
      <c r="A21" s="40"/>
      <c r="B21" s="41" t="s">
        <v>380</v>
      </c>
      <c r="C21" s="42"/>
      <c r="D21" s="51"/>
      <c r="E21" s="52"/>
      <c r="F21" s="52"/>
      <c r="G21" s="45"/>
      <c r="H21" s="46"/>
      <c r="I21" s="46"/>
      <c r="J21" s="46"/>
      <c r="K21" s="47">
        <f t="shared" si="0"/>
        <v>0</v>
      </c>
      <c r="L21" s="189"/>
    </row>
    <row r="22" s="2" customFormat="1" ht="14.8" customHeight="1" spans="1:12">
      <c r="A22" s="40" t="s">
        <v>75</v>
      </c>
      <c r="B22" s="49" t="s">
        <v>381</v>
      </c>
      <c r="C22" s="42" t="s">
        <v>200</v>
      </c>
      <c r="D22" s="51">
        <v>2.58</v>
      </c>
      <c r="E22" s="52">
        <v>37.04</v>
      </c>
      <c r="F22" s="52">
        <v>95.56</v>
      </c>
      <c r="G22" s="45">
        <v>2.58</v>
      </c>
      <c r="H22" s="46">
        <v>45.93</v>
      </c>
      <c r="I22" s="46">
        <v>118.5</v>
      </c>
      <c r="J22" s="46">
        <f>I22-F22</f>
        <v>22.94</v>
      </c>
      <c r="K22" s="47"/>
      <c r="L22" s="189"/>
    </row>
    <row r="23" s="2" customFormat="1" ht="14.8" customHeight="1" spans="1:12">
      <c r="A23" s="40" t="s">
        <v>79</v>
      </c>
      <c r="B23" s="49" t="s">
        <v>382</v>
      </c>
      <c r="C23" s="42" t="s">
        <v>200</v>
      </c>
      <c r="D23" s="51">
        <v>90.67</v>
      </c>
      <c r="E23" s="52">
        <v>102.34</v>
      </c>
      <c r="F23" s="52">
        <v>9279.17</v>
      </c>
      <c r="G23" s="45">
        <v>90.67</v>
      </c>
      <c r="H23" s="46">
        <v>109.76</v>
      </c>
      <c r="I23" s="46">
        <v>9951.94</v>
      </c>
      <c r="J23" s="46">
        <f>I23-F23</f>
        <v>672.77</v>
      </c>
      <c r="K23" s="47"/>
      <c r="L23" s="189" t="s">
        <v>91</v>
      </c>
    </row>
    <row r="24" s="2" customFormat="1" ht="14.8" customHeight="1" spans="1:12">
      <c r="A24" s="40" t="s">
        <v>82</v>
      </c>
      <c r="B24" s="49" t="s">
        <v>383</v>
      </c>
      <c r="C24" s="42" t="s">
        <v>200</v>
      </c>
      <c r="D24" s="51">
        <v>40.7</v>
      </c>
      <c r="E24" s="52">
        <v>171.01</v>
      </c>
      <c r="F24" s="52">
        <v>6960.11</v>
      </c>
      <c r="G24" s="45">
        <v>40.7</v>
      </c>
      <c r="H24" s="46">
        <v>171.02</v>
      </c>
      <c r="I24" s="46">
        <v>6960.51</v>
      </c>
      <c r="J24" s="46"/>
      <c r="K24" s="47">
        <f t="shared" ref="K24:K30" si="1">I24-F24</f>
        <v>0.400000000000546</v>
      </c>
      <c r="L24" s="189"/>
    </row>
    <row r="25" s="2" customFormat="1" ht="14.8" customHeight="1" spans="1:12">
      <c r="A25" s="40" t="s">
        <v>86</v>
      </c>
      <c r="B25" s="49" t="s">
        <v>384</v>
      </c>
      <c r="C25" s="42" t="s">
        <v>200</v>
      </c>
      <c r="D25" s="51">
        <v>27</v>
      </c>
      <c r="E25" s="52">
        <v>42.41</v>
      </c>
      <c r="F25" s="52">
        <v>1145.07</v>
      </c>
      <c r="G25" s="45">
        <v>27</v>
      </c>
      <c r="H25" s="46">
        <v>42.41</v>
      </c>
      <c r="I25" s="46">
        <v>1145.07</v>
      </c>
      <c r="J25" s="46"/>
      <c r="K25" s="47">
        <f t="shared" si="1"/>
        <v>0</v>
      </c>
      <c r="L25" s="189"/>
    </row>
    <row r="26" s="2" customFormat="1" ht="14.8" customHeight="1" spans="1:12">
      <c r="A26" s="40" t="s">
        <v>88</v>
      </c>
      <c r="B26" s="49" t="s">
        <v>385</v>
      </c>
      <c r="C26" s="42" t="s">
        <v>386</v>
      </c>
      <c r="D26" s="51">
        <v>8</v>
      </c>
      <c r="E26" s="52">
        <v>44.89</v>
      </c>
      <c r="F26" s="52">
        <v>359.12</v>
      </c>
      <c r="G26" s="45">
        <v>8</v>
      </c>
      <c r="H26" s="46">
        <v>44.89</v>
      </c>
      <c r="I26" s="46">
        <v>359.12</v>
      </c>
      <c r="J26" s="46"/>
      <c r="K26" s="47">
        <f t="shared" si="1"/>
        <v>0</v>
      </c>
      <c r="L26" s="189"/>
    </row>
    <row r="27" s="2" customFormat="1" ht="14.8" customHeight="1" spans="1:12">
      <c r="A27" s="40" t="s">
        <v>92</v>
      </c>
      <c r="B27" s="49" t="s">
        <v>387</v>
      </c>
      <c r="C27" s="42" t="s">
        <v>388</v>
      </c>
      <c r="D27" s="51">
        <v>6</v>
      </c>
      <c r="E27" s="52">
        <v>115.44</v>
      </c>
      <c r="F27" s="52">
        <v>692.64</v>
      </c>
      <c r="G27" s="45">
        <v>6</v>
      </c>
      <c r="H27" s="46">
        <v>115.45</v>
      </c>
      <c r="I27" s="46">
        <v>692.7</v>
      </c>
      <c r="J27" s="46"/>
      <c r="K27" s="47">
        <f t="shared" si="1"/>
        <v>0.0600000000000591</v>
      </c>
      <c r="L27" s="189"/>
    </row>
    <row r="28" s="2" customFormat="1" ht="14.8" customHeight="1" spans="1:12">
      <c r="A28" s="40" t="s">
        <v>95</v>
      </c>
      <c r="B28" s="49" t="s">
        <v>389</v>
      </c>
      <c r="C28" s="42" t="s">
        <v>388</v>
      </c>
      <c r="D28" s="51">
        <v>1</v>
      </c>
      <c r="E28" s="52">
        <v>52.6</v>
      </c>
      <c r="F28" s="52">
        <v>52.6</v>
      </c>
      <c r="G28" s="45">
        <v>1</v>
      </c>
      <c r="H28" s="46">
        <v>52.6</v>
      </c>
      <c r="I28" s="46">
        <v>52.6</v>
      </c>
      <c r="J28" s="46"/>
      <c r="K28" s="47">
        <f t="shared" si="1"/>
        <v>0</v>
      </c>
      <c r="L28" s="189"/>
    </row>
    <row r="29" ht="14.8" customHeight="1" spans="1:12">
      <c r="A29" s="40" t="s">
        <v>98</v>
      </c>
      <c r="B29" s="53" t="s">
        <v>390</v>
      </c>
      <c r="C29" s="54" t="s">
        <v>388</v>
      </c>
      <c r="D29" s="55">
        <v>18</v>
      </c>
      <c r="E29" s="56">
        <v>923.42</v>
      </c>
      <c r="F29" s="57">
        <v>16621.56</v>
      </c>
      <c r="G29" s="45">
        <v>18</v>
      </c>
      <c r="H29" s="58">
        <v>880.43</v>
      </c>
      <c r="I29" s="59">
        <v>15847.74</v>
      </c>
      <c r="J29" s="59"/>
      <c r="K29" s="47">
        <f t="shared" si="1"/>
        <v>-773.820000000002</v>
      </c>
      <c r="L29" s="190" t="s">
        <v>91</v>
      </c>
    </row>
    <row r="30" ht="14.8" customHeight="1" spans="1:12">
      <c r="A30" s="40" t="s">
        <v>103</v>
      </c>
      <c r="B30" s="53" t="s">
        <v>391</v>
      </c>
      <c r="C30" s="54" t="s">
        <v>388</v>
      </c>
      <c r="D30" s="55">
        <v>1</v>
      </c>
      <c r="E30" s="56">
        <v>18.02</v>
      </c>
      <c r="F30" s="57">
        <v>18.02</v>
      </c>
      <c r="G30" s="45">
        <v>1</v>
      </c>
      <c r="H30" s="58">
        <v>18.02</v>
      </c>
      <c r="I30" s="59">
        <v>18.02</v>
      </c>
      <c r="J30" s="59"/>
      <c r="K30" s="47">
        <f t="shared" si="1"/>
        <v>0</v>
      </c>
      <c r="L30" s="60"/>
    </row>
    <row r="31" ht="14.8" customHeight="1" spans="1:12">
      <c r="A31" s="40"/>
      <c r="B31" s="53"/>
      <c r="C31" s="54"/>
      <c r="D31" s="55"/>
      <c r="E31" s="56"/>
      <c r="F31" s="57"/>
      <c r="G31" s="45"/>
      <c r="H31" s="58"/>
      <c r="I31" s="59"/>
      <c r="J31" s="59"/>
      <c r="K31" s="59"/>
      <c r="L31" s="61"/>
    </row>
    <row r="32" ht="14.8" customHeight="1" spans="1:12">
      <c r="A32" s="62"/>
      <c r="B32" s="63" t="s">
        <v>392</v>
      </c>
      <c r="C32" s="64"/>
      <c r="D32" s="65"/>
      <c r="E32" s="66"/>
      <c r="F32" s="66"/>
      <c r="G32" s="67"/>
      <c r="H32" s="68"/>
      <c r="I32" s="68"/>
      <c r="J32" s="68"/>
      <c r="K32" s="69"/>
      <c r="L32" s="70"/>
    </row>
    <row r="33" ht="14.8" customHeight="1" spans="1:12">
      <c r="A33" s="71"/>
      <c r="B33" s="71" t="s">
        <v>393</v>
      </c>
      <c r="C33" s="72"/>
      <c r="D33" s="73"/>
      <c r="E33" s="74"/>
      <c r="F33" s="75">
        <v>55527.03</v>
      </c>
      <c r="G33" s="76"/>
      <c r="H33" s="77"/>
      <c r="I33" s="78">
        <v>54587.36</v>
      </c>
      <c r="J33" s="78"/>
      <c r="K33" s="79">
        <f t="shared" ref="K33:K38" si="2">I33-F33</f>
        <v>-939.669999999998</v>
      </c>
      <c r="L33" s="80"/>
    </row>
    <row r="34" ht="14.8" customHeight="1" spans="1:12">
      <c r="A34" s="71"/>
      <c r="B34" s="71" t="s">
        <v>394</v>
      </c>
      <c r="C34" s="72"/>
      <c r="D34" s="73"/>
      <c r="E34" s="74"/>
      <c r="F34" s="75"/>
      <c r="G34" s="76"/>
      <c r="H34" s="77"/>
      <c r="I34" s="78"/>
      <c r="J34" s="78"/>
      <c r="K34" s="79">
        <f t="shared" si="2"/>
        <v>0</v>
      </c>
      <c r="L34" s="80"/>
    </row>
    <row r="35" ht="14.8" customHeight="1" spans="1:12">
      <c r="A35" s="71"/>
      <c r="B35" s="71" t="s">
        <v>395</v>
      </c>
      <c r="C35" s="72"/>
      <c r="D35" s="73"/>
      <c r="E35" s="74"/>
      <c r="F35" s="75">
        <v>2866.74</v>
      </c>
      <c r="G35" s="76"/>
      <c r="H35" s="77"/>
      <c r="I35" s="78">
        <v>2909.86</v>
      </c>
      <c r="J35" s="78"/>
      <c r="K35" s="79">
        <f t="shared" si="2"/>
        <v>43.1200000000003</v>
      </c>
      <c r="L35" s="80"/>
    </row>
    <row r="36" ht="14.8" customHeight="1" spans="1:12">
      <c r="A36" s="71"/>
      <c r="B36" s="71" t="s">
        <v>221</v>
      </c>
      <c r="C36" s="72"/>
      <c r="D36" s="73"/>
      <c r="E36" s="74" t="s">
        <v>396</v>
      </c>
      <c r="F36" s="75">
        <v>1586.66</v>
      </c>
      <c r="G36" s="76"/>
      <c r="H36" s="77" t="s">
        <v>396</v>
      </c>
      <c r="I36" s="78">
        <v>1617.27</v>
      </c>
      <c r="J36" s="78"/>
      <c r="K36" s="79">
        <f t="shared" si="2"/>
        <v>30.6099999999999</v>
      </c>
      <c r="L36" s="80"/>
    </row>
    <row r="37" ht="14.8" customHeight="1" spans="1:12">
      <c r="A37" s="71"/>
      <c r="B37" s="71" t="s">
        <v>397</v>
      </c>
      <c r="C37" s="72"/>
      <c r="D37" s="73"/>
      <c r="E37" s="74"/>
      <c r="F37" s="75">
        <v>116.79</v>
      </c>
      <c r="G37" s="76"/>
      <c r="H37" s="77"/>
      <c r="I37" s="78">
        <v>114.99</v>
      </c>
      <c r="J37" s="78"/>
      <c r="K37" s="79">
        <f t="shared" si="2"/>
        <v>-1.80000000000001</v>
      </c>
      <c r="L37" s="80"/>
    </row>
    <row r="38" ht="14.8" customHeight="1" spans="1:12">
      <c r="A38" s="71"/>
      <c r="B38" s="71" t="s">
        <v>398</v>
      </c>
      <c r="C38" s="72"/>
      <c r="D38" s="73"/>
      <c r="E38" s="74"/>
      <c r="F38" s="75">
        <v>58510.56</v>
      </c>
      <c r="G38" s="76"/>
      <c r="H38" s="77"/>
      <c r="I38" s="78">
        <v>57612.21</v>
      </c>
      <c r="J38" s="78"/>
      <c r="K38" s="79">
        <f t="shared" si="2"/>
        <v>-898.349999999999</v>
      </c>
      <c r="L38" s="80"/>
    </row>
    <row r="39" customHeight="1" spans="1:12">
      <c r="A39" s="81"/>
      <c r="B39" s="81"/>
      <c r="C39" s="82"/>
      <c r="D39" s="83"/>
      <c r="E39" s="84"/>
      <c r="F39" s="85"/>
      <c r="G39" s="86"/>
      <c r="H39" s="87"/>
      <c r="I39" s="88"/>
      <c r="J39" s="191">
        <f>SUM(J5:J37)</f>
        <v>735.71</v>
      </c>
      <c r="K39" s="87">
        <f>SUM(K5:K31)+K35+K37</f>
        <v>-1634.06</v>
      </c>
      <c r="L39" s="90"/>
    </row>
  </sheetData>
  <mergeCells count="9">
    <mergeCell ref="A1:L1"/>
    <mergeCell ref="D3:F3"/>
    <mergeCell ref="G3:I3"/>
    <mergeCell ref="A3:A4"/>
    <mergeCell ref="B3:B4"/>
    <mergeCell ref="C3:C4"/>
    <mergeCell ref="J3:J4"/>
    <mergeCell ref="K3:K4"/>
    <mergeCell ref="L3:L4"/>
  </mergeCells>
  <pageMargins left="0.67" right="0.35" top="1" bottom="0.8" header="0.51" footer="0.31"/>
  <pageSetup paperSize="9" scale="85" orientation="landscape" horizontalDpi="600" vertic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view="pageBreakPreview" zoomScaleNormal="100" topLeftCell="A10" workbookViewId="0">
      <selection activeCell="J21" sqref="J21"/>
    </sheetView>
  </sheetViews>
  <sheetFormatPr defaultColWidth="9.15740740740741" defaultRowHeight="14.25" customHeight="1"/>
  <cols>
    <col min="1" max="1" width="3.82407407407407" style="2" customWidth="1"/>
    <col min="2" max="2" width="47.1388888888889" style="2" customWidth="1"/>
    <col min="3" max="3" width="6.25" style="3" customWidth="1"/>
    <col min="4" max="4" width="9.15740740740741" style="4" customWidth="1"/>
    <col min="5" max="5" width="9.25" style="5" customWidth="1"/>
    <col min="6" max="6" width="12.75" style="6" customWidth="1"/>
    <col min="7" max="7" width="10.25" style="7" customWidth="1"/>
    <col min="8" max="8" width="9.40740740740741" style="8" customWidth="1"/>
    <col min="9" max="9" width="12" style="8" customWidth="1"/>
    <col min="10" max="10" width="12" style="9" customWidth="1"/>
    <col min="11" max="11" width="12.75" style="10" customWidth="1"/>
    <col min="12" max="12" width="26.8518518518519" style="11" customWidth="1"/>
    <col min="13" max="16384" width="9.15740740740741" style="2"/>
  </cols>
  <sheetData>
    <row r="1" ht="32.05" customHeight="1" spans="1:12">
      <c r="A1" s="12" t="s">
        <v>349</v>
      </c>
      <c r="B1" s="12"/>
      <c r="C1" s="12"/>
      <c r="D1" s="13"/>
      <c r="E1" s="14"/>
      <c r="F1" s="15"/>
      <c r="G1" s="16"/>
      <c r="H1" s="17"/>
      <c r="I1" s="17"/>
      <c r="J1" s="17"/>
      <c r="K1" s="18"/>
      <c r="L1" s="19"/>
    </row>
    <row r="2" ht="18" customHeight="1" spans="1:12">
      <c r="A2" s="20" t="s">
        <v>350</v>
      </c>
      <c r="B2" s="20"/>
      <c r="C2" s="21"/>
      <c r="D2" s="22"/>
      <c r="E2" s="23"/>
      <c r="F2" s="24"/>
      <c r="G2" s="25"/>
      <c r="H2" s="26"/>
      <c r="I2" s="26"/>
      <c r="J2" s="27"/>
      <c r="K2" s="28"/>
      <c r="L2" s="29"/>
    </row>
    <row r="3" ht="26.05" customHeight="1" spans="1:12">
      <c r="A3" s="30" t="s">
        <v>2</v>
      </c>
      <c r="B3" s="31" t="s">
        <v>351</v>
      </c>
      <c r="C3" s="31" t="s">
        <v>35</v>
      </c>
      <c r="D3" s="32" t="s">
        <v>352</v>
      </c>
      <c r="E3" s="33"/>
      <c r="F3" s="34"/>
      <c r="G3" s="35" t="s">
        <v>353</v>
      </c>
      <c r="H3" s="36"/>
      <c r="I3" s="36"/>
      <c r="J3" s="31" t="s">
        <v>354</v>
      </c>
      <c r="K3" s="31" t="s">
        <v>355</v>
      </c>
      <c r="L3" s="37" t="s">
        <v>356</v>
      </c>
    </row>
    <row r="4" ht="15" customHeight="1" spans="1:12">
      <c r="A4" s="38"/>
      <c r="B4" s="38"/>
      <c r="C4" s="39"/>
      <c r="D4" s="32" t="s">
        <v>357</v>
      </c>
      <c r="E4" s="33" t="s">
        <v>358</v>
      </c>
      <c r="F4" s="34" t="s">
        <v>359</v>
      </c>
      <c r="G4" s="35" t="s">
        <v>357</v>
      </c>
      <c r="H4" s="36" t="s">
        <v>358</v>
      </c>
      <c r="I4" s="36" t="s">
        <v>359</v>
      </c>
      <c r="J4" s="39"/>
      <c r="K4" s="39"/>
      <c r="L4" s="37"/>
    </row>
    <row r="5" s="2" customFormat="1" ht="14.8" customHeight="1" spans="1:12">
      <c r="A5" s="40"/>
      <c r="B5" s="41" t="s">
        <v>360</v>
      </c>
      <c r="C5" s="42"/>
      <c r="D5" s="43"/>
      <c r="E5" s="44"/>
      <c r="F5" s="44"/>
      <c r="G5" s="45"/>
      <c r="H5" s="46"/>
      <c r="I5" s="46"/>
      <c r="J5" s="46"/>
      <c r="K5" s="47"/>
      <c r="L5" s="48"/>
    </row>
    <row r="6" s="2" customFormat="1" ht="14.8" customHeight="1" spans="1:12">
      <c r="A6" s="40" t="s">
        <v>11</v>
      </c>
      <c r="B6" s="49" t="s">
        <v>399</v>
      </c>
      <c r="C6" s="42" t="s">
        <v>362</v>
      </c>
      <c r="D6" s="43">
        <v>1</v>
      </c>
      <c r="E6" s="44">
        <v>1334.59</v>
      </c>
      <c r="F6" s="44">
        <v>1334.59</v>
      </c>
      <c r="G6" s="45">
        <v>1</v>
      </c>
      <c r="H6" s="46">
        <v>1334.59</v>
      </c>
      <c r="I6" s="46">
        <v>1334.59</v>
      </c>
      <c r="J6" s="46"/>
      <c r="K6" s="47">
        <f t="shared" ref="K6:K18" si="0">I6-F6</f>
        <v>0</v>
      </c>
      <c r="L6" s="50"/>
    </row>
    <row r="7" s="2" customFormat="1" ht="14.8" customHeight="1" spans="1:12">
      <c r="A7" s="40" t="s">
        <v>13</v>
      </c>
      <c r="B7" s="49" t="s">
        <v>361</v>
      </c>
      <c r="C7" s="42" t="s">
        <v>362</v>
      </c>
      <c r="D7" s="51">
        <v>1</v>
      </c>
      <c r="E7" s="52">
        <v>789.59</v>
      </c>
      <c r="F7" s="52">
        <v>789.59</v>
      </c>
      <c r="G7" s="45">
        <v>1</v>
      </c>
      <c r="H7" s="46">
        <v>789.59</v>
      </c>
      <c r="I7" s="46">
        <v>789.59</v>
      </c>
      <c r="J7" s="46"/>
      <c r="K7" s="47">
        <f t="shared" si="0"/>
        <v>0</v>
      </c>
      <c r="L7" s="50"/>
    </row>
    <row r="8" s="2" customFormat="1" ht="14.8" customHeight="1" spans="1:12">
      <c r="A8" s="40" t="s">
        <v>15</v>
      </c>
      <c r="B8" s="49" t="s">
        <v>400</v>
      </c>
      <c r="C8" s="42" t="s">
        <v>362</v>
      </c>
      <c r="D8" s="51">
        <v>1</v>
      </c>
      <c r="E8" s="52">
        <v>1334.59</v>
      </c>
      <c r="F8" s="52">
        <v>1334.59</v>
      </c>
      <c r="G8" s="45">
        <v>1</v>
      </c>
      <c r="H8" s="46">
        <v>1334.59</v>
      </c>
      <c r="I8" s="46">
        <v>1334.59</v>
      </c>
      <c r="J8" s="46"/>
      <c r="K8" s="47">
        <f t="shared" si="0"/>
        <v>0</v>
      </c>
      <c r="L8" s="50"/>
    </row>
    <row r="9" s="2" customFormat="1" ht="14.8" customHeight="1" spans="1:12">
      <c r="A9" s="40" t="s">
        <v>17</v>
      </c>
      <c r="B9" s="49" t="s">
        <v>363</v>
      </c>
      <c r="C9" s="42" t="s">
        <v>181</v>
      </c>
      <c r="D9" s="51">
        <v>18</v>
      </c>
      <c r="E9" s="52">
        <v>311.88</v>
      </c>
      <c r="F9" s="52">
        <v>5613.84</v>
      </c>
      <c r="G9" s="45">
        <v>18</v>
      </c>
      <c r="H9" s="46">
        <v>311.88</v>
      </c>
      <c r="I9" s="46">
        <v>5613.84</v>
      </c>
      <c r="J9" s="46"/>
      <c r="K9" s="47">
        <f t="shared" si="0"/>
        <v>0</v>
      </c>
      <c r="L9" s="50"/>
    </row>
    <row r="10" s="2" customFormat="1" ht="14.8" customHeight="1" spans="1:12">
      <c r="A10" s="40" t="s">
        <v>19</v>
      </c>
      <c r="B10" s="49" t="s">
        <v>401</v>
      </c>
      <c r="C10" s="42" t="s">
        <v>181</v>
      </c>
      <c r="D10" s="51">
        <v>2</v>
      </c>
      <c r="E10" s="52">
        <v>93.89</v>
      </c>
      <c r="F10" s="52">
        <v>187.78</v>
      </c>
      <c r="G10" s="45">
        <v>2</v>
      </c>
      <c r="H10" s="46">
        <v>93.89</v>
      </c>
      <c r="I10" s="46">
        <v>187.78</v>
      </c>
      <c r="J10" s="46"/>
      <c r="K10" s="47">
        <f t="shared" si="0"/>
        <v>0</v>
      </c>
      <c r="L10" s="50"/>
    </row>
    <row r="11" s="2" customFormat="1" ht="14.8" customHeight="1" spans="1:12">
      <c r="A11" s="40" t="s">
        <v>21</v>
      </c>
      <c r="B11" s="49" t="s">
        <v>402</v>
      </c>
      <c r="C11" s="42" t="s">
        <v>181</v>
      </c>
      <c r="D11" s="51">
        <v>4</v>
      </c>
      <c r="E11" s="52">
        <v>93.27</v>
      </c>
      <c r="F11" s="52">
        <v>373.08</v>
      </c>
      <c r="G11" s="45">
        <v>4</v>
      </c>
      <c r="H11" s="46">
        <v>93.27</v>
      </c>
      <c r="I11" s="46">
        <v>373.08</v>
      </c>
      <c r="J11" s="46"/>
      <c r="K11" s="47">
        <f t="shared" si="0"/>
        <v>0</v>
      </c>
      <c r="L11" s="50"/>
    </row>
    <row r="12" s="2" customFormat="1" ht="14.8" customHeight="1" spans="1:12">
      <c r="A12" s="40" t="s">
        <v>23</v>
      </c>
      <c r="B12" s="49" t="s">
        <v>403</v>
      </c>
      <c r="C12" s="42" t="s">
        <v>181</v>
      </c>
      <c r="D12" s="51">
        <v>2</v>
      </c>
      <c r="E12" s="52">
        <v>60.87</v>
      </c>
      <c r="F12" s="52">
        <v>121.74</v>
      </c>
      <c r="G12" s="45">
        <v>2</v>
      </c>
      <c r="H12" s="46">
        <v>60.87</v>
      </c>
      <c r="I12" s="46">
        <v>121.74</v>
      </c>
      <c r="J12" s="46"/>
      <c r="K12" s="47">
        <f t="shared" si="0"/>
        <v>0</v>
      </c>
      <c r="L12" s="50"/>
    </row>
    <row r="13" s="2" customFormat="1" ht="14.8" customHeight="1" spans="1:12">
      <c r="A13" s="40" t="s">
        <v>25</v>
      </c>
      <c r="B13" s="49" t="s">
        <v>404</v>
      </c>
      <c r="C13" s="42" t="s">
        <v>181</v>
      </c>
      <c r="D13" s="51">
        <v>2</v>
      </c>
      <c r="E13" s="52">
        <v>82.26</v>
      </c>
      <c r="F13" s="52">
        <v>164.52</v>
      </c>
      <c r="G13" s="45">
        <v>2</v>
      </c>
      <c r="H13" s="46">
        <v>82.26</v>
      </c>
      <c r="I13" s="46">
        <v>164.52</v>
      </c>
      <c r="J13" s="46"/>
      <c r="K13" s="47">
        <f t="shared" si="0"/>
        <v>0</v>
      </c>
      <c r="L13" s="50"/>
    </row>
    <row r="14" s="2" customFormat="1" ht="14.8" customHeight="1" spans="1:12">
      <c r="A14" s="40" t="s">
        <v>61</v>
      </c>
      <c r="B14" s="49" t="s">
        <v>405</v>
      </c>
      <c r="C14" s="42" t="s">
        <v>181</v>
      </c>
      <c r="D14" s="51">
        <v>2</v>
      </c>
      <c r="E14" s="52">
        <v>76.76</v>
      </c>
      <c r="F14" s="52">
        <v>153.52</v>
      </c>
      <c r="G14" s="45">
        <v>2</v>
      </c>
      <c r="H14" s="46">
        <v>76.76</v>
      </c>
      <c r="I14" s="46">
        <v>153.52</v>
      </c>
      <c r="J14" s="46"/>
      <c r="K14" s="47">
        <f t="shared" si="0"/>
        <v>0</v>
      </c>
      <c r="L14" s="50"/>
    </row>
    <row r="15" s="2" customFormat="1" ht="14.8" customHeight="1" spans="1:12">
      <c r="A15" s="40" t="s">
        <v>63</v>
      </c>
      <c r="B15" s="49" t="s">
        <v>364</v>
      </c>
      <c r="C15" s="42" t="s">
        <v>181</v>
      </c>
      <c r="D15" s="51">
        <v>7</v>
      </c>
      <c r="E15" s="52">
        <v>35.26</v>
      </c>
      <c r="F15" s="52">
        <v>246.82</v>
      </c>
      <c r="G15" s="45">
        <v>7</v>
      </c>
      <c r="H15" s="46">
        <v>35.26</v>
      </c>
      <c r="I15" s="46">
        <v>246.82</v>
      </c>
      <c r="J15" s="46"/>
      <c r="K15" s="47">
        <f t="shared" si="0"/>
        <v>0</v>
      </c>
      <c r="L15" s="50"/>
    </row>
    <row r="16" s="2" customFormat="1" ht="14.8" customHeight="1" spans="1:12">
      <c r="A16" s="40" t="s">
        <v>65</v>
      </c>
      <c r="B16" s="49" t="s">
        <v>406</v>
      </c>
      <c r="C16" s="42" t="s">
        <v>200</v>
      </c>
      <c r="D16" s="51">
        <v>2</v>
      </c>
      <c r="E16" s="52">
        <v>30.06</v>
      </c>
      <c r="F16" s="52">
        <v>60.12</v>
      </c>
      <c r="G16" s="45">
        <v>2</v>
      </c>
      <c r="H16" s="46">
        <v>29.41</v>
      </c>
      <c r="I16" s="46">
        <v>58.82</v>
      </c>
      <c r="J16" s="46"/>
      <c r="K16" s="47">
        <f t="shared" si="0"/>
        <v>-1.3</v>
      </c>
      <c r="L16" s="189"/>
    </row>
    <row r="17" s="2" customFormat="1" ht="14.8" customHeight="1" spans="1:12">
      <c r="A17" s="40" t="s">
        <v>69</v>
      </c>
      <c r="B17" s="49" t="s">
        <v>365</v>
      </c>
      <c r="C17" s="42" t="s">
        <v>200</v>
      </c>
      <c r="D17" s="51">
        <v>2</v>
      </c>
      <c r="E17" s="52">
        <v>51.4</v>
      </c>
      <c r="F17" s="52">
        <v>102.8</v>
      </c>
      <c r="G17" s="45">
        <v>2</v>
      </c>
      <c r="H17" s="46">
        <v>49.84</v>
      </c>
      <c r="I17" s="46">
        <v>99.68</v>
      </c>
      <c r="J17" s="46"/>
      <c r="K17" s="47">
        <f t="shared" si="0"/>
        <v>-3.11999999999999</v>
      </c>
      <c r="L17" s="189"/>
    </row>
    <row r="18" s="2" customFormat="1" ht="14.8" customHeight="1" spans="1:12">
      <c r="A18" s="40" t="s">
        <v>73</v>
      </c>
      <c r="B18" s="49" t="s">
        <v>407</v>
      </c>
      <c r="C18" s="42" t="s">
        <v>200</v>
      </c>
      <c r="D18" s="51">
        <v>2</v>
      </c>
      <c r="E18" s="52">
        <v>57.31</v>
      </c>
      <c r="F18" s="52">
        <v>114.62</v>
      </c>
      <c r="G18" s="45">
        <v>2</v>
      </c>
      <c r="H18" s="46">
        <v>57.28</v>
      </c>
      <c r="I18" s="46">
        <v>114.56</v>
      </c>
      <c r="J18" s="46"/>
      <c r="K18" s="47">
        <f t="shared" si="0"/>
        <v>-0.0600000000000023</v>
      </c>
      <c r="L18" s="189"/>
    </row>
    <row r="19" s="2" customFormat="1" ht="14.8" customHeight="1" spans="1:12">
      <c r="A19" s="40" t="s">
        <v>75</v>
      </c>
      <c r="B19" s="49" t="s">
        <v>366</v>
      </c>
      <c r="C19" s="42" t="s">
        <v>200</v>
      </c>
      <c r="D19" s="51">
        <v>75</v>
      </c>
      <c r="E19" s="52">
        <v>11.14</v>
      </c>
      <c r="F19" s="52">
        <v>835.5</v>
      </c>
      <c r="G19" s="45">
        <v>75</v>
      </c>
      <c r="H19" s="46">
        <v>11.94</v>
      </c>
      <c r="I19" s="46">
        <v>895.5</v>
      </c>
      <c r="J19" s="46">
        <f>I19-F19</f>
        <v>60</v>
      </c>
      <c r="K19" s="47"/>
      <c r="L19" s="189"/>
    </row>
    <row r="20" s="2" customFormat="1" ht="14.8" customHeight="1" spans="1:12">
      <c r="A20" s="40" t="s">
        <v>79</v>
      </c>
      <c r="B20" s="49" t="s">
        <v>367</v>
      </c>
      <c r="C20" s="42" t="s">
        <v>200</v>
      </c>
      <c r="D20" s="51">
        <v>100</v>
      </c>
      <c r="E20" s="52">
        <v>20.15</v>
      </c>
      <c r="F20" s="52">
        <v>2015</v>
      </c>
      <c r="G20" s="45">
        <v>100</v>
      </c>
      <c r="H20" s="46">
        <v>20.15</v>
      </c>
      <c r="I20" s="46">
        <v>2015</v>
      </c>
      <c r="J20" s="46"/>
      <c r="K20" s="47">
        <f>I20-F20</f>
        <v>0</v>
      </c>
      <c r="L20" s="189"/>
    </row>
    <row r="21" s="2" customFormat="1" ht="14.8" customHeight="1" spans="1:12">
      <c r="A21" s="40" t="s">
        <v>82</v>
      </c>
      <c r="B21" s="49" t="s">
        <v>368</v>
      </c>
      <c r="C21" s="42" t="s">
        <v>200</v>
      </c>
      <c r="D21" s="51">
        <v>1000</v>
      </c>
      <c r="E21" s="52">
        <v>5.97</v>
      </c>
      <c r="F21" s="52">
        <v>5970</v>
      </c>
      <c r="G21" s="45">
        <v>1000</v>
      </c>
      <c r="H21" s="46">
        <v>5.12</v>
      </c>
      <c r="I21" s="46">
        <v>5120</v>
      </c>
      <c r="J21" s="46"/>
      <c r="K21" s="47">
        <f>I21-F21</f>
        <v>-850</v>
      </c>
      <c r="L21" s="189"/>
    </row>
    <row r="22" s="2" customFormat="1" ht="14.8" customHeight="1" spans="1:12">
      <c r="A22" s="40"/>
      <c r="B22" s="41" t="s">
        <v>369</v>
      </c>
      <c r="C22" s="42"/>
      <c r="D22" s="51"/>
      <c r="E22" s="52"/>
      <c r="F22" s="52"/>
      <c r="G22" s="45"/>
      <c r="H22" s="46"/>
      <c r="I22" s="46"/>
      <c r="J22" s="46"/>
      <c r="K22" s="47">
        <f t="shared" ref="K22:K27" si="1">I22-F22</f>
        <v>0</v>
      </c>
      <c r="L22" s="189"/>
    </row>
    <row r="23" s="2" customFormat="1" ht="14.8" customHeight="1" spans="1:12">
      <c r="A23" s="40" t="s">
        <v>75</v>
      </c>
      <c r="B23" s="49" t="s">
        <v>370</v>
      </c>
      <c r="C23" s="42" t="s">
        <v>362</v>
      </c>
      <c r="D23" s="51">
        <v>1</v>
      </c>
      <c r="E23" s="52">
        <v>244.03</v>
      </c>
      <c r="F23" s="52">
        <v>244.03</v>
      </c>
      <c r="G23" s="45">
        <v>1</v>
      </c>
      <c r="H23" s="46">
        <v>244.03</v>
      </c>
      <c r="I23" s="46">
        <v>244.03</v>
      </c>
      <c r="J23" s="46"/>
      <c r="K23" s="47">
        <f t="shared" si="1"/>
        <v>0</v>
      </c>
      <c r="L23" s="189"/>
    </row>
    <row r="24" s="2" customFormat="1" ht="14.8" customHeight="1" spans="1:12">
      <c r="A24" s="40" t="s">
        <v>79</v>
      </c>
      <c r="B24" s="49" t="s">
        <v>371</v>
      </c>
      <c r="C24" s="42" t="s">
        <v>200</v>
      </c>
      <c r="D24" s="51">
        <v>78</v>
      </c>
      <c r="E24" s="52">
        <v>17.12</v>
      </c>
      <c r="F24" s="52">
        <v>1335.36</v>
      </c>
      <c r="G24" s="45">
        <v>78</v>
      </c>
      <c r="H24" s="46">
        <v>17.12</v>
      </c>
      <c r="I24" s="46">
        <v>1335.36</v>
      </c>
      <c r="J24" s="46"/>
      <c r="K24" s="47">
        <f t="shared" si="1"/>
        <v>0</v>
      </c>
      <c r="L24" s="189"/>
    </row>
    <row r="25" s="2" customFormat="1" ht="14.8" customHeight="1" spans="1:12">
      <c r="A25" s="40" t="s">
        <v>82</v>
      </c>
      <c r="B25" s="49" t="s">
        <v>372</v>
      </c>
      <c r="C25" s="42" t="s">
        <v>373</v>
      </c>
      <c r="D25" s="51">
        <v>4</v>
      </c>
      <c r="E25" s="52">
        <v>21.89</v>
      </c>
      <c r="F25" s="52">
        <v>87.56</v>
      </c>
      <c r="G25" s="45">
        <v>4</v>
      </c>
      <c r="H25" s="46">
        <v>21.89</v>
      </c>
      <c r="I25" s="46">
        <v>87.56</v>
      </c>
      <c r="J25" s="46"/>
      <c r="K25" s="47">
        <f t="shared" si="1"/>
        <v>0</v>
      </c>
      <c r="L25" s="189"/>
    </row>
    <row r="26" s="2" customFormat="1" ht="14.8" customHeight="1" spans="1:12">
      <c r="A26" s="40" t="s">
        <v>86</v>
      </c>
      <c r="B26" s="49" t="s">
        <v>374</v>
      </c>
      <c r="C26" s="42" t="s">
        <v>200</v>
      </c>
      <c r="D26" s="51">
        <v>172</v>
      </c>
      <c r="E26" s="52">
        <v>19.36</v>
      </c>
      <c r="F26" s="52">
        <v>3329.92</v>
      </c>
      <c r="G26" s="45">
        <v>172</v>
      </c>
      <c r="H26" s="46">
        <v>19.36</v>
      </c>
      <c r="I26" s="46">
        <v>3329.92</v>
      </c>
      <c r="J26" s="46"/>
      <c r="K26" s="47">
        <f t="shared" si="1"/>
        <v>0</v>
      </c>
      <c r="L26" s="189"/>
    </row>
    <row r="27" s="2" customFormat="1" ht="14.8" customHeight="1" spans="1:12">
      <c r="A27" s="40" t="s">
        <v>88</v>
      </c>
      <c r="B27" s="49" t="s">
        <v>375</v>
      </c>
      <c r="C27" s="42" t="s">
        <v>376</v>
      </c>
      <c r="D27" s="51">
        <v>2</v>
      </c>
      <c r="E27" s="52">
        <v>98.7</v>
      </c>
      <c r="F27" s="52">
        <v>197.4</v>
      </c>
      <c r="G27" s="45">
        <v>2</v>
      </c>
      <c r="H27" s="46">
        <v>82.35</v>
      </c>
      <c r="I27" s="46">
        <v>164.7</v>
      </c>
      <c r="J27" s="46"/>
      <c r="K27" s="47">
        <f t="shared" si="1"/>
        <v>-32.7</v>
      </c>
      <c r="L27" s="189"/>
    </row>
    <row r="28" s="2" customFormat="1" ht="14.8" customHeight="1" spans="1:12">
      <c r="A28" s="40"/>
      <c r="B28" s="41" t="s">
        <v>377</v>
      </c>
      <c r="C28" s="42"/>
      <c r="D28" s="51"/>
      <c r="E28" s="52"/>
      <c r="F28" s="52"/>
      <c r="G28" s="45"/>
      <c r="H28" s="46"/>
      <c r="I28" s="46"/>
      <c r="J28" s="46"/>
      <c r="K28" s="47"/>
      <c r="L28" s="189"/>
    </row>
    <row r="29" s="2" customFormat="1" ht="14.8" customHeight="1" spans="1:12">
      <c r="A29" s="40" t="s">
        <v>92</v>
      </c>
      <c r="B29" s="49" t="s">
        <v>378</v>
      </c>
      <c r="C29" s="42" t="s">
        <v>379</v>
      </c>
      <c r="D29" s="51">
        <v>0.05</v>
      </c>
      <c r="E29" s="52">
        <v>41774.8</v>
      </c>
      <c r="F29" s="52">
        <v>2088.74</v>
      </c>
      <c r="G29" s="45">
        <v>0.2</v>
      </c>
      <c r="H29" s="46">
        <v>9553.65</v>
      </c>
      <c r="I29" s="46">
        <v>1910.73</v>
      </c>
      <c r="J29" s="46"/>
      <c r="K29" s="47">
        <f>I29-F29</f>
        <v>-178.01</v>
      </c>
      <c r="L29" s="189"/>
    </row>
    <row r="30" ht="14.8" customHeight="1" spans="1:12">
      <c r="A30" s="40" t="s">
        <v>95</v>
      </c>
      <c r="B30" s="53" t="s">
        <v>408</v>
      </c>
      <c r="C30" s="54" t="s">
        <v>379</v>
      </c>
      <c r="D30" s="55">
        <v>0.05</v>
      </c>
      <c r="E30" s="56">
        <v>47224.8</v>
      </c>
      <c r="F30" s="57">
        <v>2361.24</v>
      </c>
      <c r="G30" s="45">
        <v>0.2</v>
      </c>
      <c r="H30" s="58">
        <v>14313.65</v>
      </c>
      <c r="I30" s="59">
        <v>2862.73</v>
      </c>
      <c r="J30" s="59">
        <f>I30-F30</f>
        <v>501.49</v>
      </c>
      <c r="K30" s="47"/>
      <c r="L30" s="190"/>
    </row>
    <row r="31" ht="14.8" customHeight="1" spans="1:12">
      <c r="A31" s="40"/>
      <c r="B31" s="41" t="s">
        <v>380</v>
      </c>
      <c r="C31" s="54"/>
      <c r="D31" s="55"/>
      <c r="E31" s="56"/>
      <c r="F31" s="57"/>
      <c r="G31" s="45"/>
      <c r="H31" s="58"/>
      <c r="I31" s="59"/>
      <c r="J31" s="59"/>
      <c r="K31" s="47"/>
      <c r="L31" s="60"/>
    </row>
    <row r="32" ht="14.8" customHeight="1" spans="1:12">
      <c r="A32" s="40" t="s">
        <v>98</v>
      </c>
      <c r="B32" s="53" t="s">
        <v>381</v>
      </c>
      <c r="C32" s="54" t="s">
        <v>200</v>
      </c>
      <c r="D32" s="55">
        <v>2.9</v>
      </c>
      <c r="E32" s="56">
        <v>37.04</v>
      </c>
      <c r="F32" s="57">
        <v>107.42</v>
      </c>
      <c r="G32" s="45">
        <v>2.9</v>
      </c>
      <c r="H32" s="58">
        <v>45.93</v>
      </c>
      <c r="I32" s="59">
        <v>133.2</v>
      </c>
      <c r="J32" s="59">
        <f>I32-F32</f>
        <v>25.78</v>
      </c>
      <c r="K32" s="47"/>
      <c r="L32" s="60"/>
    </row>
    <row r="33" ht="14.8" customHeight="1" spans="1:12">
      <c r="A33" s="40" t="s">
        <v>103</v>
      </c>
      <c r="B33" s="53" t="s">
        <v>384</v>
      </c>
      <c r="C33" s="54" t="s">
        <v>200</v>
      </c>
      <c r="D33" s="55">
        <v>26</v>
      </c>
      <c r="E33" s="56">
        <v>42.41</v>
      </c>
      <c r="F33" s="57">
        <v>1102.66</v>
      </c>
      <c r="G33" s="45">
        <v>26</v>
      </c>
      <c r="H33" s="58">
        <v>42.41</v>
      </c>
      <c r="I33" s="59">
        <v>1102.66</v>
      </c>
      <c r="J33" s="59"/>
      <c r="K33" s="47">
        <f>I33-F33</f>
        <v>0</v>
      </c>
      <c r="L33" s="60"/>
    </row>
    <row r="34" ht="14.8" customHeight="1" spans="1:12">
      <c r="A34" s="40" t="s">
        <v>108</v>
      </c>
      <c r="B34" s="53" t="s">
        <v>385</v>
      </c>
      <c r="C34" s="54" t="s">
        <v>386</v>
      </c>
      <c r="D34" s="55">
        <v>8</v>
      </c>
      <c r="E34" s="56">
        <v>44.89</v>
      </c>
      <c r="F34" s="57">
        <v>359.12</v>
      </c>
      <c r="G34" s="45">
        <v>8</v>
      </c>
      <c r="H34" s="58">
        <v>44.89</v>
      </c>
      <c r="I34" s="59">
        <v>359.12</v>
      </c>
      <c r="J34" s="59"/>
      <c r="K34" s="47">
        <f>I34-F34</f>
        <v>0</v>
      </c>
      <c r="L34" s="60"/>
    </row>
    <row r="35" ht="14.8" customHeight="1" spans="1:12">
      <c r="A35" s="40" t="s">
        <v>111</v>
      </c>
      <c r="B35" s="53" t="s">
        <v>387</v>
      </c>
      <c r="C35" s="54" t="s">
        <v>388</v>
      </c>
      <c r="D35" s="55">
        <v>4</v>
      </c>
      <c r="E35" s="56">
        <v>115.44</v>
      </c>
      <c r="F35" s="57">
        <v>461.76</v>
      </c>
      <c r="G35" s="45">
        <v>4</v>
      </c>
      <c r="H35" s="58">
        <v>115.44</v>
      </c>
      <c r="I35" s="59">
        <v>461.76</v>
      </c>
      <c r="J35" s="59"/>
      <c r="K35" s="47">
        <f>I35-F35</f>
        <v>0</v>
      </c>
      <c r="L35" s="60"/>
    </row>
    <row r="36" ht="14.8" customHeight="1" spans="1:12">
      <c r="A36" s="40" t="s">
        <v>114</v>
      </c>
      <c r="B36" s="53" t="s">
        <v>389</v>
      </c>
      <c r="C36" s="54" t="s">
        <v>388</v>
      </c>
      <c r="D36" s="55">
        <v>1</v>
      </c>
      <c r="E36" s="56">
        <v>52.6</v>
      </c>
      <c r="F36" s="57">
        <v>52.6</v>
      </c>
      <c r="G36" s="45">
        <v>1</v>
      </c>
      <c r="H36" s="58">
        <v>52.6</v>
      </c>
      <c r="I36" s="59">
        <v>52.6</v>
      </c>
      <c r="J36" s="59"/>
      <c r="K36" s="47">
        <f>I36-F36</f>
        <v>0</v>
      </c>
      <c r="L36" s="60"/>
    </row>
    <row r="37" ht="14.8" customHeight="1" spans="1:12">
      <c r="A37" s="40" t="s">
        <v>118</v>
      </c>
      <c r="B37" s="53" t="s">
        <v>391</v>
      </c>
      <c r="C37" s="54" t="s">
        <v>388</v>
      </c>
      <c r="D37" s="55">
        <v>1</v>
      </c>
      <c r="E37" s="56">
        <v>18.02</v>
      </c>
      <c r="F37" s="57">
        <v>18.02</v>
      </c>
      <c r="G37" s="45">
        <v>1</v>
      </c>
      <c r="H37" s="58">
        <v>18.02</v>
      </c>
      <c r="I37" s="59">
        <v>18.02</v>
      </c>
      <c r="J37" s="59"/>
      <c r="K37" s="47">
        <f>I37-F37</f>
        <v>0</v>
      </c>
      <c r="L37" s="60"/>
    </row>
    <row r="38" ht="14.8" customHeight="1" spans="1:12">
      <c r="A38" s="40"/>
      <c r="B38" s="53"/>
      <c r="C38" s="54"/>
      <c r="D38" s="55"/>
      <c r="E38" s="56"/>
      <c r="F38" s="57"/>
      <c r="G38" s="45"/>
      <c r="H38" s="58"/>
      <c r="I38" s="59"/>
      <c r="J38" s="59"/>
      <c r="K38" s="47"/>
      <c r="L38" s="60"/>
    </row>
    <row r="39" ht="14.8" customHeight="1" spans="1:12">
      <c r="A39" s="40"/>
      <c r="B39" s="53"/>
      <c r="C39" s="54"/>
      <c r="D39" s="55"/>
      <c r="E39" s="56"/>
      <c r="F39" s="57"/>
      <c r="G39" s="45"/>
      <c r="H39" s="58"/>
      <c r="I39" s="59"/>
      <c r="J39" s="59"/>
      <c r="K39" s="59"/>
      <c r="L39" s="61"/>
    </row>
    <row r="40" ht="14.8" customHeight="1" spans="1:12">
      <c r="A40" s="62"/>
      <c r="B40" s="63" t="s">
        <v>392</v>
      </c>
      <c r="C40" s="64"/>
      <c r="D40" s="65"/>
      <c r="E40" s="66"/>
      <c r="F40" s="66"/>
      <c r="G40" s="67"/>
      <c r="H40" s="68"/>
      <c r="I40" s="68"/>
      <c r="J40" s="68"/>
      <c r="K40" s="69"/>
      <c r="L40" s="70"/>
    </row>
    <row r="41" ht="14.8" customHeight="1" spans="1:12">
      <c r="A41" s="71"/>
      <c r="B41" s="71" t="s">
        <v>393</v>
      </c>
      <c r="C41" s="72"/>
      <c r="D41" s="73"/>
      <c r="E41" s="74"/>
      <c r="F41" s="75">
        <v>31163.94</v>
      </c>
      <c r="G41" s="76"/>
      <c r="H41" s="77"/>
      <c r="I41" s="78">
        <v>30686.02</v>
      </c>
      <c r="J41" s="78"/>
      <c r="K41" s="79">
        <f t="shared" ref="K41:K46" si="2">I41-F41</f>
        <v>-477.919999999998</v>
      </c>
      <c r="L41" s="80"/>
    </row>
    <row r="42" ht="14.8" customHeight="1" spans="1:12">
      <c r="A42" s="71"/>
      <c r="B42" s="71" t="s">
        <v>394</v>
      </c>
      <c r="C42" s="72"/>
      <c r="D42" s="73"/>
      <c r="E42" s="74"/>
      <c r="F42" s="75"/>
      <c r="G42" s="76"/>
      <c r="H42" s="77"/>
      <c r="I42" s="78"/>
      <c r="J42" s="78"/>
      <c r="K42" s="79">
        <f t="shared" si="2"/>
        <v>0</v>
      </c>
      <c r="L42" s="80"/>
    </row>
    <row r="43" ht="14.8" customHeight="1" spans="1:12">
      <c r="A43" s="71"/>
      <c r="B43" s="71" t="s">
        <v>395</v>
      </c>
      <c r="C43" s="72"/>
      <c r="D43" s="73"/>
      <c r="E43" s="74"/>
      <c r="F43" s="75">
        <v>1465.43</v>
      </c>
      <c r="G43" s="76"/>
      <c r="H43" s="77"/>
      <c r="I43" s="78">
        <v>1508.59</v>
      </c>
      <c r="J43" s="78">
        <f>I43-F43</f>
        <v>43.1599999999999</v>
      </c>
      <c r="K43" s="79"/>
      <c r="L43" s="80"/>
    </row>
    <row r="44" ht="14.8" customHeight="1" spans="1:12">
      <c r="A44" s="71"/>
      <c r="B44" s="71" t="s">
        <v>221</v>
      </c>
      <c r="C44" s="72"/>
      <c r="D44" s="73"/>
      <c r="E44" s="74" t="s">
        <v>396</v>
      </c>
      <c r="F44" s="75">
        <v>835.17</v>
      </c>
      <c r="G44" s="76"/>
      <c r="H44" s="77" t="s">
        <v>396</v>
      </c>
      <c r="I44" s="78">
        <v>865.8</v>
      </c>
      <c r="J44" s="78"/>
      <c r="K44" s="79">
        <f t="shared" si="2"/>
        <v>30.63</v>
      </c>
      <c r="L44" s="80"/>
    </row>
    <row r="45" ht="14.8" customHeight="1" spans="1:12">
      <c r="A45" s="71"/>
      <c r="B45" s="71" t="s">
        <v>397</v>
      </c>
      <c r="C45" s="72"/>
      <c r="D45" s="73"/>
      <c r="E45" s="74"/>
      <c r="F45" s="75">
        <v>65.26</v>
      </c>
      <c r="G45" s="76"/>
      <c r="H45" s="77"/>
      <c r="I45" s="78">
        <v>64.39</v>
      </c>
      <c r="J45" s="78"/>
      <c r="K45" s="79">
        <f t="shared" si="2"/>
        <v>-0.870000000000005</v>
      </c>
      <c r="L45" s="80"/>
    </row>
    <row r="46" ht="14.8" customHeight="1" spans="1:12">
      <c r="A46" s="71"/>
      <c r="B46" s="71" t="s">
        <v>398</v>
      </c>
      <c r="C46" s="72"/>
      <c r="D46" s="73"/>
      <c r="E46" s="74"/>
      <c r="F46" s="75">
        <v>32694.63</v>
      </c>
      <c r="G46" s="76"/>
      <c r="H46" s="77"/>
      <c r="I46" s="78">
        <v>32259</v>
      </c>
      <c r="J46" s="78"/>
      <c r="K46" s="79">
        <f t="shared" si="2"/>
        <v>-435.630000000001</v>
      </c>
      <c r="L46" s="80"/>
    </row>
    <row r="47" ht="14.8" customHeight="1" spans="1:12">
      <c r="A47" s="71"/>
      <c r="B47" s="71"/>
      <c r="C47" s="72"/>
      <c r="D47" s="73"/>
      <c r="E47" s="74"/>
      <c r="F47" s="75"/>
      <c r="G47" s="76"/>
      <c r="H47" s="77"/>
      <c r="I47" s="78"/>
      <c r="J47" s="78">
        <f>SUM(J5:J38)+J43+J45</f>
        <v>630.43</v>
      </c>
      <c r="K47" s="78">
        <f>SUM(K5:K38)+K43+K45</f>
        <v>-1066.06</v>
      </c>
      <c r="L47" s="80"/>
    </row>
    <row r="48" customHeight="1" spans="1:12">
      <c r="A48" s="81"/>
      <c r="B48" s="81"/>
      <c r="C48" s="82"/>
      <c r="D48" s="83"/>
      <c r="E48" s="84"/>
      <c r="F48" s="85"/>
      <c r="G48" s="86"/>
      <c r="H48" s="87"/>
      <c r="I48" s="88"/>
      <c r="J48" s="88"/>
      <c r="K48" s="89"/>
      <c r="L48" s="90"/>
    </row>
  </sheetData>
  <mergeCells count="9">
    <mergeCell ref="A1:L1"/>
    <mergeCell ref="D3:F3"/>
    <mergeCell ref="G3:I3"/>
    <mergeCell ref="A3:A4"/>
    <mergeCell ref="B3:B4"/>
    <mergeCell ref="C3:C4"/>
    <mergeCell ref="J3:J4"/>
    <mergeCell ref="K3:K4"/>
    <mergeCell ref="L3:L4"/>
  </mergeCells>
  <pageMargins left="0.67" right="0.35" top="1" bottom="0.8" header="0.51" footer="0.31"/>
  <pageSetup paperSize="9" scale="85" orientation="landscape" horizontalDpi="600" vertic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view="pageBreakPreview" zoomScaleNormal="100" topLeftCell="A25" workbookViewId="0">
      <selection activeCell="J48" sqref="J48"/>
    </sheetView>
  </sheetViews>
  <sheetFormatPr defaultColWidth="9.15740740740741" defaultRowHeight="14.25" customHeight="1"/>
  <cols>
    <col min="1" max="1" width="3.82407407407407" style="2" customWidth="1"/>
    <col min="2" max="2" width="47.1388888888889" style="2" customWidth="1"/>
    <col min="3" max="3" width="6.25" style="3" customWidth="1"/>
    <col min="4" max="4" width="9.15740740740741" style="4" customWidth="1"/>
    <col min="5" max="5" width="9.25" style="5" customWidth="1"/>
    <col min="6" max="6" width="12.75" style="6" customWidth="1"/>
    <col min="7" max="7" width="10.25" style="7" customWidth="1"/>
    <col min="8" max="8" width="9.40740740740741" style="8" customWidth="1"/>
    <col min="9" max="9" width="12" style="8" customWidth="1"/>
    <col min="10" max="10" width="12" style="9" customWidth="1"/>
    <col min="11" max="11" width="12.75" style="10" customWidth="1"/>
    <col min="12" max="12" width="26.8518518518519" style="11" customWidth="1"/>
    <col min="13" max="16384" width="9.15740740740741" style="2"/>
  </cols>
  <sheetData>
    <row r="1" ht="32.05" customHeight="1" spans="1:12">
      <c r="A1" s="12" t="s">
        <v>349</v>
      </c>
      <c r="B1" s="12"/>
      <c r="C1" s="12"/>
      <c r="D1" s="13"/>
      <c r="E1" s="14"/>
      <c r="F1" s="15"/>
      <c r="G1" s="16"/>
      <c r="H1" s="17"/>
      <c r="I1" s="17"/>
      <c r="J1" s="17"/>
      <c r="K1" s="18"/>
      <c r="L1" s="19"/>
    </row>
    <row r="2" ht="18" customHeight="1" spans="1:12">
      <c r="A2" s="20" t="s">
        <v>350</v>
      </c>
      <c r="B2" s="20"/>
      <c r="C2" s="21"/>
      <c r="D2" s="22"/>
      <c r="E2" s="23"/>
      <c r="F2" s="24"/>
      <c r="G2" s="25"/>
      <c r="H2" s="26"/>
      <c r="I2" s="26"/>
      <c r="J2" s="27"/>
      <c r="K2" s="28"/>
      <c r="L2" s="29"/>
    </row>
    <row r="3" ht="26.05" customHeight="1" spans="1:12">
      <c r="A3" s="30" t="s">
        <v>2</v>
      </c>
      <c r="B3" s="31" t="s">
        <v>351</v>
      </c>
      <c r="C3" s="31" t="s">
        <v>35</v>
      </c>
      <c r="D3" s="32" t="s">
        <v>352</v>
      </c>
      <c r="E3" s="33"/>
      <c r="F3" s="34"/>
      <c r="G3" s="35" t="s">
        <v>353</v>
      </c>
      <c r="H3" s="36"/>
      <c r="I3" s="36"/>
      <c r="J3" s="31" t="s">
        <v>354</v>
      </c>
      <c r="K3" s="31" t="s">
        <v>355</v>
      </c>
      <c r="L3" s="37" t="s">
        <v>356</v>
      </c>
    </row>
    <row r="4" ht="15" customHeight="1" spans="1:12">
      <c r="A4" s="38"/>
      <c r="B4" s="38"/>
      <c r="C4" s="39"/>
      <c r="D4" s="32" t="s">
        <v>357</v>
      </c>
      <c r="E4" s="33" t="s">
        <v>358</v>
      </c>
      <c r="F4" s="34" t="s">
        <v>359</v>
      </c>
      <c r="G4" s="35" t="s">
        <v>357</v>
      </c>
      <c r="H4" s="36" t="s">
        <v>358</v>
      </c>
      <c r="I4" s="36" t="s">
        <v>359</v>
      </c>
      <c r="J4" s="39"/>
      <c r="K4" s="39"/>
      <c r="L4" s="37"/>
    </row>
    <row r="5" s="2" customFormat="1" ht="14.8" customHeight="1" spans="1:12">
      <c r="A5" s="40"/>
      <c r="B5" s="41" t="s">
        <v>360</v>
      </c>
      <c r="C5" s="42"/>
      <c r="D5" s="43"/>
      <c r="E5" s="44"/>
      <c r="F5" s="44"/>
      <c r="G5" s="45"/>
      <c r="H5" s="46"/>
      <c r="I5" s="46"/>
      <c r="J5" s="46"/>
      <c r="K5" s="47"/>
      <c r="L5" s="48"/>
    </row>
    <row r="6" s="2" customFormat="1" ht="14.8" customHeight="1" spans="1:12">
      <c r="A6" s="40" t="s">
        <v>11</v>
      </c>
      <c r="B6" s="49" t="s">
        <v>399</v>
      </c>
      <c r="C6" s="42" t="s">
        <v>362</v>
      </c>
      <c r="D6" s="43">
        <v>1</v>
      </c>
      <c r="E6" s="44">
        <v>1334.59</v>
      </c>
      <c r="F6" s="44">
        <v>1334.59</v>
      </c>
      <c r="G6" s="45">
        <v>1</v>
      </c>
      <c r="H6" s="46">
        <v>1334.59</v>
      </c>
      <c r="I6" s="46">
        <v>1334.59</v>
      </c>
      <c r="J6" s="46"/>
      <c r="K6" s="47">
        <f t="shared" ref="K6:K18" si="0">I6-F6</f>
        <v>0</v>
      </c>
      <c r="L6" s="50"/>
    </row>
    <row r="7" s="2" customFormat="1" ht="14.8" customHeight="1" spans="1:12">
      <c r="A7" s="40" t="s">
        <v>13</v>
      </c>
      <c r="B7" s="49" t="s">
        <v>361</v>
      </c>
      <c r="C7" s="42" t="s">
        <v>362</v>
      </c>
      <c r="D7" s="51">
        <v>1</v>
      </c>
      <c r="E7" s="52">
        <v>789.59</v>
      </c>
      <c r="F7" s="52">
        <v>789.59</v>
      </c>
      <c r="G7" s="45">
        <v>1</v>
      </c>
      <c r="H7" s="46">
        <v>789.59</v>
      </c>
      <c r="I7" s="46">
        <v>789.59</v>
      </c>
      <c r="J7" s="46"/>
      <c r="K7" s="47">
        <f t="shared" si="0"/>
        <v>0</v>
      </c>
      <c r="L7" s="50"/>
    </row>
    <row r="8" s="2" customFormat="1" ht="14.8" customHeight="1" spans="1:12">
      <c r="A8" s="40" t="s">
        <v>15</v>
      </c>
      <c r="B8" s="49" t="s">
        <v>400</v>
      </c>
      <c r="C8" s="42" t="s">
        <v>362</v>
      </c>
      <c r="D8" s="51">
        <v>1</v>
      </c>
      <c r="E8" s="52">
        <v>1334.59</v>
      </c>
      <c r="F8" s="52">
        <v>1334.59</v>
      </c>
      <c r="G8" s="45">
        <v>1</v>
      </c>
      <c r="H8" s="46">
        <v>1334.59</v>
      </c>
      <c r="I8" s="46">
        <v>1334.59</v>
      </c>
      <c r="J8" s="46"/>
      <c r="K8" s="47">
        <f t="shared" si="0"/>
        <v>0</v>
      </c>
      <c r="L8" s="50"/>
    </row>
    <row r="9" s="2" customFormat="1" ht="14.8" customHeight="1" spans="1:12">
      <c r="A9" s="40" t="s">
        <v>17</v>
      </c>
      <c r="B9" s="49" t="s">
        <v>363</v>
      </c>
      <c r="C9" s="42" t="s">
        <v>181</v>
      </c>
      <c r="D9" s="51">
        <v>24</v>
      </c>
      <c r="E9" s="52">
        <v>311.88</v>
      </c>
      <c r="F9" s="52">
        <v>7485.12</v>
      </c>
      <c r="G9" s="45">
        <v>24</v>
      </c>
      <c r="H9" s="46">
        <v>311.88</v>
      </c>
      <c r="I9" s="46">
        <v>7485.12</v>
      </c>
      <c r="J9" s="46"/>
      <c r="K9" s="47">
        <f t="shared" si="0"/>
        <v>0</v>
      </c>
      <c r="L9" s="50"/>
    </row>
    <row r="10" s="2" customFormat="1" ht="14.8" customHeight="1" spans="1:12">
      <c r="A10" s="40" t="s">
        <v>19</v>
      </c>
      <c r="B10" s="49" t="s">
        <v>401</v>
      </c>
      <c r="C10" s="42" t="s">
        <v>181</v>
      </c>
      <c r="D10" s="51">
        <v>2</v>
      </c>
      <c r="E10" s="52">
        <v>93.89</v>
      </c>
      <c r="F10" s="52">
        <v>187.78</v>
      </c>
      <c r="G10" s="45">
        <v>2</v>
      </c>
      <c r="H10" s="46">
        <v>93.89</v>
      </c>
      <c r="I10" s="46">
        <v>187.78</v>
      </c>
      <c r="J10" s="46"/>
      <c r="K10" s="47">
        <f t="shared" si="0"/>
        <v>0</v>
      </c>
      <c r="L10" s="50"/>
    </row>
    <row r="11" s="2" customFormat="1" ht="14.8" customHeight="1" spans="1:12">
      <c r="A11" s="40" t="s">
        <v>21</v>
      </c>
      <c r="B11" s="49" t="s">
        <v>402</v>
      </c>
      <c r="C11" s="42" t="s">
        <v>181</v>
      </c>
      <c r="D11" s="51">
        <v>6</v>
      </c>
      <c r="E11" s="52">
        <v>93.27</v>
      </c>
      <c r="F11" s="52">
        <v>559.62</v>
      </c>
      <c r="G11" s="45">
        <v>6</v>
      </c>
      <c r="H11" s="46">
        <v>93.27</v>
      </c>
      <c r="I11" s="46">
        <v>559.62</v>
      </c>
      <c r="J11" s="46"/>
      <c r="K11" s="47">
        <f t="shared" si="0"/>
        <v>0</v>
      </c>
      <c r="L11" s="50"/>
    </row>
    <row r="12" s="2" customFormat="1" ht="14.8" customHeight="1" spans="1:12">
      <c r="A12" s="40" t="s">
        <v>23</v>
      </c>
      <c r="B12" s="49" t="s">
        <v>403</v>
      </c>
      <c r="C12" s="42" t="s">
        <v>181</v>
      </c>
      <c r="D12" s="51">
        <v>2</v>
      </c>
      <c r="E12" s="52">
        <v>60.87</v>
      </c>
      <c r="F12" s="52">
        <v>121.74</v>
      </c>
      <c r="G12" s="45">
        <v>2</v>
      </c>
      <c r="H12" s="46">
        <v>60.87</v>
      </c>
      <c r="I12" s="46">
        <v>121.74</v>
      </c>
      <c r="J12" s="46"/>
      <c r="K12" s="47">
        <f t="shared" si="0"/>
        <v>0</v>
      </c>
      <c r="L12" s="50"/>
    </row>
    <row r="13" s="2" customFormat="1" ht="14.8" customHeight="1" spans="1:12">
      <c r="A13" s="40" t="s">
        <v>25</v>
      </c>
      <c r="B13" s="49" t="s">
        <v>404</v>
      </c>
      <c r="C13" s="42" t="s">
        <v>181</v>
      </c>
      <c r="D13" s="51">
        <v>2</v>
      </c>
      <c r="E13" s="52">
        <v>82.26</v>
      </c>
      <c r="F13" s="52">
        <v>164.52</v>
      </c>
      <c r="G13" s="45">
        <v>2</v>
      </c>
      <c r="H13" s="46">
        <v>82.26</v>
      </c>
      <c r="I13" s="46">
        <v>164.52</v>
      </c>
      <c r="J13" s="46"/>
      <c r="K13" s="47">
        <f t="shared" si="0"/>
        <v>0</v>
      </c>
      <c r="L13" s="50"/>
    </row>
    <row r="14" s="2" customFormat="1" ht="14.8" customHeight="1" spans="1:12">
      <c r="A14" s="40" t="s">
        <v>61</v>
      </c>
      <c r="B14" s="49" t="s">
        <v>405</v>
      </c>
      <c r="C14" s="42" t="s">
        <v>181</v>
      </c>
      <c r="D14" s="51">
        <v>6</v>
      </c>
      <c r="E14" s="52">
        <v>76.76</v>
      </c>
      <c r="F14" s="52">
        <v>460.56</v>
      </c>
      <c r="G14" s="45">
        <v>6</v>
      </c>
      <c r="H14" s="46">
        <v>76.76</v>
      </c>
      <c r="I14" s="46">
        <v>460.56</v>
      </c>
      <c r="J14" s="46"/>
      <c r="K14" s="47">
        <f t="shared" si="0"/>
        <v>0</v>
      </c>
      <c r="L14" s="50"/>
    </row>
    <row r="15" s="2" customFormat="1" ht="14.8" customHeight="1" spans="1:12">
      <c r="A15" s="40" t="s">
        <v>63</v>
      </c>
      <c r="B15" s="49" t="s">
        <v>364</v>
      </c>
      <c r="C15" s="42" t="s">
        <v>181</v>
      </c>
      <c r="D15" s="51">
        <v>6</v>
      </c>
      <c r="E15" s="52">
        <v>35.26</v>
      </c>
      <c r="F15" s="52">
        <v>211.56</v>
      </c>
      <c r="G15" s="45">
        <v>6</v>
      </c>
      <c r="H15" s="46">
        <v>35.26</v>
      </c>
      <c r="I15" s="46">
        <v>211.56</v>
      </c>
      <c r="J15" s="46"/>
      <c r="K15" s="47">
        <f t="shared" si="0"/>
        <v>0</v>
      </c>
      <c r="L15" s="50"/>
    </row>
    <row r="16" s="2" customFormat="1" ht="14.8" customHeight="1" spans="1:12">
      <c r="A16" s="40" t="s">
        <v>65</v>
      </c>
      <c r="B16" s="49" t="s">
        <v>406</v>
      </c>
      <c r="C16" s="42" t="s">
        <v>200</v>
      </c>
      <c r="D16" s="51">
        <v>2</v>
      </c>
      <c r="E16" s="52">
        <v>30.06</v>
      </c>
      <c r="F16" s="52">
        <v>60.12</v>
      </c>
      <c r="G16" s="45">
        <v>2</v>
      </c>
      <c r="H16" s="46">
        <v>29.41</v>
      </c>
      <c r="I16" s="46">
        <v>58.82</v>
      </c>
      <c r="J16" s="46"/>
      <c r="K16" s="47">
        <f t="shared" si="0"/>
        <v>-1.3</v>
      </c>
      <c r="L16" s="189"/>
    </row>
    <row r="17" s="2" customFormat="1" ht="14.8" customHeight="1" spans="1:12">
      <c r="A17" s="40" t="s">
        <v>69</v>
      </c>
      <c r="B17" s="49" t="s">
        <v>365</v>
      </c>
      <c r="C17" s="42" t="s">
        <v>200</v>
      </c>
      <c r="D17" s="51">
        <v>2</v>
      </c>
      <c r="E17" s="52">
        <v>51.4</v>
      </c>
      <c r="F17" s="52">
        <v>102.8</v>
      </c>
      <c r="G17" s="45">
        <v>2</v>
      </c>
      <c r="H17" s="46">
        <v>49.84</v>
      </c>
      <c r="I17" s="46">
        <v>99.68</v>
      </c>
      <c r="J17" s="46"/>
      <c r="K17" s="47">
        <f t="shared" si="0"/>
        <v>-3.11999999999999</v>
      </c>
      <c r="L17" s="189"/>
    </row>
    <row r="18" s="2" customFormat="1" ht="14.8" customHeight="1" spans="1:12">
      <c r="A18" s="40" t="s">
        <v>73</v>
      </c>
      <c r="B18" s="49" t="s">
        <v>407</v>
      </c>
      <c r="C18" s="42" t="s">
        <v>200</v>
      </c>
      <c r="D18" s="51">
        <v>2</v>
      </c>
      <c r="E18" s="52">
        <v>57.31</v>
      </c>
      <c r="F18" s="52">
        <v>114.62</v>
      </c>
      <c r="G18" s="45">
        <v>2</v>
      </c>
      <c r="H18" s="46">
        <v>57.28</v>
      </c>
      <c r="I18" s="46">
        <v>114.56</v>
      </c>
      <c r="J18" s="46"/>
      <c r="K18" s="47">
        <f t="shared" si="0"/>
        <v>-0.0600000000000023</v>
      </c>
      <c r="L18" s="189"/>
    </row>
    <row r="19" s="2" customFormat="1" ht="14.8" customHeight="1" spans="1:12">
      <c r="A19" s="40" t="s">
        <v>75</v>
      </c>
      <c r="B19" s="49" t="s">
        <v>366</v>
      </c>
      <c r="C19" s="42" t="s">
        <v>200</v>
      </c>
      <c r="D19" s="51">
        <v>70</v>
      </c>
      <c r="E19" s="52">
        <v>11.14</v>
      </c>
      <c r="F19" s="52">
        <v>779.8</v>
      </c>
      <c r="G19" s="45">
        <v>70</v>
      </c>
      <c r="H19" s="46">
        <v>11.94</v>
      </c>
      <c r="I19" s="46">
        <v>835.8</v>
      </c>
      <c r="J19" s="46">
        <f>I19-F19</f>
        <v>56</v>
      </c>
      <c r="K19" s="47"/>
      <c r="L19" s="189"/>
    </row>
    <row r="20" s="2" customFormat="1" ht="14.8" customHeight="1" spans="1:12">
      <c r="A20" s="40" t="s">
        <v>79</v>
      </c>
      <c r="B20" s="49" t="s">
        <v>367</v>
      </c>
      <c r="C20" s="42" t="s">
        <v>200</v>
      </c>
      <c r="D20" s="51">
        <v>80</v>
      </c>
      <c r="E20" s="52">
        <v>20.15</v>
      </c>
      <c r="F20" s="52">
        <v>1612</v>
      </c>
      <c r="G20" s="45">
        <v>80</v>
      </c>
      <c r="H20" s="46">
        <v>20.15</v>
      </c>
      <c r="I20" s="46">
        <v>1612</v>
      </c>
      <c r="J20" s="46"/>
      <c r="K20" s="47">
        <f>I20-F20</f>
        <v>0</v>
      </c>
      <c r="L20" s="189"/>
    </row>
    <row r="21" s="2" customFormat="1" ht="14.8" customHeight="1" spans="1:12">
      <c r="A21" s="40" t="s">
        <v>82</v>
      </c>
      <c r="B21" s="49" t="s">
        <v>368</v>
      </c>
      <c r="C21" s="42" t="s">
        <v>200</v>
      </c>
      <c r="D21" s="51">
        <v>400</v>
      </c>
      <c r="E21" s="52">
        <v>5.97</v>
      </c>
      <c r="F21" s="52">
        <v>2388</v>
      </c>
      <c r="G21" s="45">
        <v>400</v>
      </c>
      <c r="H21" s="46">
        <v>5.11</v>
      </c>
      <c r="I21" s="46">
        <v>2044</v>
      </c>
      <c r="J21" s="46"/>
      <c r="K21" s="47">
        <f>I21-F21</f>
        <v>-344</v>
      </c>
      <c r="L21" s="189"/>
    </row>
    <row r="22" s="2" customFormat="1" ht="14.8" customHeight="1" spans="1:12">
      <c r="A22" s="40"/>
      <c r="B22" s="41" t="s">
        <v>369</v>
      </c>
      <c r="C22" s="42"/>
      <c r="D22" s="51"/>
      <c r="E22" s="52"/>
      <c r="F22" s="52"/>
      <c r="G22" s="45"/>
      <c r="H22" s="46"/>
      <c r="I22" s="46"/>
      <c r="J22" s="46"/>
      <c r="K22" s="47">
        <f t="shared" ref="K22:K27" si="1">I22-F22</f>
        <v>0</v>
      </c>
      <c r="L22" s="189"/>
    </row>
    <row r="23" s="2" customFormat="1" ht="14.8" customHeight="1" spans="1:12">
      <c r="A23" s="40" t="s">
        <v>75</v>
      </c>
      <c r="B23" s="49" t="s">
        <v>370</v>
      </c>
      <c r="C23" s="42" t="s">
        <v>362</v>
      </c>
      <c r="D23" s="51">
        <v>1</v>
      </c>
      <c r="E23" s="52">
        <v>244.03</v>
      </c>
      <c r="F23" s="52">
        <v>244.03</v>
      </c>
      <c r="G23" s="45">
        <v>1</v>
      </c>
      <c r="H23" s="46">
        <v>244.03</v>
      </c>
      <c r="I23" s="46">
        <v>244.03</v>
      </c>
      <c r="J23" s="46"/>
      <c r="K23" s="47">
        <f t="shared" si="1"/>
        <v>0</v>
      </c>
      <c r="L23" s="189"/>
    </row>
    <row r="24" s="2" customFormat="1" ht="14.8" customHeight="1" spans="1:12">
      <c r="A24" s="40" t="s">
        <v>79</v>
      </c>
      <c r="B24" s="49" t="s">
        <v>371</v>
      </c>
      <c r="C24" s="42" t="s">
        <v>200</v>
      </c>
      <c r="D24" s="51">
        <v>78</v>
      </c>
      <c r="E24" s="52">
        <v>17.12</v>
      </c>
      <c r="F24" s="52">
        <v>1335.36</v>
      </c>
      <c r="G24" s="45">
        <v>78</v>
      </c>
      <c r="H24" s="46">
        <v>17.12</v>
      </c>
      <c r="I24" s="46">
        <v>1335.36</v>
      </c>
      <c r="J24" s="46"/>
      <c r="K24" s="47">
        <f t="shared" si="1"/>
        <v>0</v>
      </c>
      <c r="L24" s="189"/>
    </row>
    <row r="25" s="2" customFormat="1" ht="14.8" customHeight="1" spans="1:12">
      <c r="A25" s="40" t="s">
        <v>82</v>
      </c>
      <c r="B25" s="49" t="s">
        <v>372</v>
      </c>
      <c r="C25" s="42" t="s">
        <v>373</v>
      </c>
      <c r="D25" s="51">
        <v>4</v>
      </c>
      <c r="E25" s="52">
        <v>21.89</v>
      </c>
      <c r="F25" s="52">
        <v>87.56</v>
      </c>
      <c r="G25" s="45">
        <v>4</v>
      </c>
      <c r="H25" s="46">
        <v>21.89</v>
      </c>
      <c r="I25" s="46">
        <v>87.56</v>
      </c>
      <c r="J25" s="46"/>
      <c r="K25" s="47">
        <f t="shared" si="1"/>
        <v>0</v>
      </c>
      <c r="L25" s="189"/>
    </row>
    <row r="26" s="2" customFormat="1" ht="14.8" customHeight="1" spans="1:12">
      <c r="A26" s="40" t="s">
        <v>86</v>
      </c>
      <c r="B26" s="49" t="s">
        <v>374</v>
      </c>
      <c r="C26" s="42" t="s">
        <v>200</v>
      </c>
      <c r="D26" s="51">
        <v>198</v>
      </c>
      <c r="E26" s="52">
        <v>19.36</v>
      </c>
      <c r="F26" s="52">
        <v>3833.28</v>
      </c>
      <c r="G26" s="45">
        <v>198</v>
      </c>
      <c r="H26" s="46">
        <v>19.36</v>
      </c>
      <c r="I26" s="46">
        <v>3833.28</v>
      </c>
      <c r="J26" s="46"/>
      <c r="K26" s="47">
        <f t="shared" si="1"/>
        <v>0</v>
      </c>
      <c r="L26" s="189"/>
    </row>
    <row r="27" s="2" customFormat="1" ht="14.8" customHeight="1" spans="1:12">
      <c r="A27" s="40" t="s">
        <v>88</v>
      </c>
      <c r="B27" s="49" t="s">
        <v>375</v>
      </c>
      <c r="C27" s="42" t="s">
        <v>376</v>
      </c>
      <c r="D27" s="51">
        <v>2</v>
      </c>
      <c r="E27" s="52">
        <v>98.7</v>
      </c>
      <c r="F27" s="52">
        <v>197.4</v>
      </c>
      <c r="G27" s="45">
        <v>2</v>
      </c>
      <c r="H27" s="46">
        <v>82.35</v>
      </c>
      <c r="I27" s="46">
        <v>164.7</v>
      </c>
      <c r="J27" s="46"/>
      <c r="K27" s="47">
        <f t="shared" si="1"/>
        <v>-32.7</v>
      </c>
      <c r="L27" s="189"/>
    </row>
    <row r="28" s="2" customFormat="1" ht="14.8" customHeight="1" spans="1:12">
      <c r="A28" s="40"/>
      <c r="B28" s="41" t="s">
        <v>377</v>
      </c>
      <c r="C28" s="42"/>
      <c r="D28" s="51"/>
      <c r="E28" s="52"/>
      <c r="F28" s="52"/>
      <c r="G28" s="45"/>
      <c r="H28" s="46"/>
      <c r="I28" s="46"/>
      <c r="J28" s="46"/>
      <c r="K28" s="47"/>
      <c r="L28" s="189"/>
    </row>
    <row r="29" s="2" customFormat="1" ht="14.8" customHeight="1" spans="1:12">
      <c r="A29" s="40" t="s">
        <v>92</v>
      </c>
      <c r="B29" s="49" t="s">
        <v>378</v>
      </c>
      <c r="C29" s="42" t="s">
        <v>379</v>
      </c>
      <c r="D29" s="51">
        <v>0.05</v>
      </c>
      <c r="E29" s="52">
        <v>41774.8</v>
      </c>
      <c r="F29" s="52">
        <v>2088.74</v>
      </c>
      <c r="G29" s="45">
        <v>0.2</v>
      </c>
      <c r="H29" s="46">
        <v>9553.25</v>
      </c>
      <c r="I29" s="46">
        <v>1910.65</v>
      </c>
      <c r="J29" s="46"/>
      <c r="K29" s="47">
        <f>I29-F29</f>
        <v>-178.09</v>
      </c>
      <c r="L29" s="189"/>
    </row>
    <row r="30" ht="14.8" customHeight="1" spans="1:12">
      <c r="A30" s="40" t="s">
        <v>95</v>
      </c>
      <c r="B30" s="53" t="s">
        <v>408</v>
      </c>
      <c r="C30" s="54" t="s">
        <v>379</v>
      </c>
      <c r="D30" s="55">
        <v>0.05</v>
      </c>
      <c r="E30" s="56">
        <v>47224.8</v>
      </c>
      <c r="F30" s="57">
        <v>2361.24</v>
      </c>
      <c r="G30" s="45">
        <v>0.2</v>
      </c>
      <c r="H30" s="58">
        <v>14313.25</v>
      </c>
      <c r="I30" s="59">
        <v>2862.65</v>
      </c>
      <c r="J30" s="59">
        <f>I30-F30</f>
        <v>501.41</v>
      </c>
      <c r="K30" s="47"/>
      <c r="L30" s="190"/>
    </row>
    <row r="31" ht="14.8" customHeight="1" spans="1:12">
      <c r="A31" s="40"/>
      <c r="B31" s="41" t="s">
        <v>380</v>
      </c>
      <c r="C31" s="54"/>
      <c r="D31" s="55"/>
      <c r="E31" s="56"/>
      <c r="F31" s="57"/>
      <c r="G31" s="45"/>
      <c r="H31" s="58"/>
      <c r="I31" s="59"/>
      <c r="J31" s="59"/>
      <c r="K31" s="47"/>
      <c r="L31" s="60"/>
    </row>
    <row r="32" ht="14.8" customHeight="1" spans="1:12">
      <c r="A32" s="40" t="s">
        <v>98</v>
      </c>
      <c r="B32" s="53" t="s">
        <v>381</v>
      </c>
      <c r="C32" s="54" t="s">
        <v>200</v>
      </c>
      <c r="D32" s="55">
        <v>5.2</v>
      </c>
      <c r="E32" s="56">
        <v>37.04</v>
      </c>
      <c r="F32" s="57">
        <v>192.61</v>
      </c>
      <c r="G32" s="45">
        <v>5.2</v>
      </c>
      <c r="H32" s="58">
        <v>45.93</v>
      </c>
      <c r="I32" s="59">
        <v>238.84</v>
      </c>
      <c r="J32" s="59">
        <f>I32-F32</f>
        <v>46.23</v>
      </c>
      <c r="K32" s="47"/>
      <c r="L32" s="60"/>
    </row>
    <row r="33" ht="14.8" customHeight="1" spans="1:12">
      <c r="A33" s="40" t="s">
        <v>103</v>
      </c>
      <c r="B33" s="53" t="s">
        <v>384</v>
      </c>
      <c r="C33" s="54" t="s">
        <v>200</v>
      </c>
      <c r="D33" s="55">
        <v>52</v>
      </c>
      <c r="E33" s="56">
        <v>42.41</v>
      </c>
      <c r="F33" s="57">
        <v>2205.32</v>
      </c>
      <c r="G33" s="45">
        <v>52</v>
      </c>
      <c r="H33" s="58">
        <v>42.41</v>
      </c>
      <c r="I33" s="59">
        <v>2205.32</v>
      </c>
      <c r="J33" s="59"/>
      <c r="K33" s="47">
        <f>I33-F33</f>
        <v>0</v>
      </c>
      <c r="L33" s="60"/>
    </row>
    <row r="34" ht="14.8" customHeight="1" spans="1:12">
      <c r="A34" s="40" t="s">
        <v>108</v>
      </c>
      <c r="B34" s="53" t="s">
        <v>385</v>
      </c>
      <c r="C34" s="54" t="s">
        <v>386</v>
      </c>
      <c r="D34" s="55">
        <v>10</v>
      </c>
      <c r="E34" s="56">
        <v>44.89</v>
      </c>
      <c r="F34" s="57">
        <v>448.9</v>
      </c>
      <c r="G34" s="45">
        <v>10</v>
      </c>
      <c r="H34" s="58">
        <v>44.89</v>
      </c>
      <c r="I34" s="59">
        <v>448.9</v>
      </c>
      <c r="J34" s="59"/>
      <c r="K34" s="47">
        <f>I34-F34</f>
        <v>0</v>
      </c>
      <c r="L34" s="60"/>
    </row>
    <row r="35" ht="14.8" customHeight="1" spans="1:12">
      <c r="A35" s="40" t="s">
        <v>111</v>
      </c>
      <c r="B35" s="53" t="s">
        <v>387</v>
      </c>
      <c r="C35" s="54" t="s">
        <v>388</v>
      </c>
      <c r="D35" s="55">
        <v>8</v>
      </c>
      <c r="E35" s="56">
        <v>115.44</v>
      </c>
      <c r="F35" s="57">
        <v>923.52</v>
      </c>
      <c r="G35" s="45">
        <v>8</v>
      </c>
      <c r="H35" s="58">
        <v>109.44</v>
      </c>
      <c r="I35" s="59">
        <v>875.52</v>
      </c>
      <c r="J35" s="59"/>
      <c r="K35" s="47">
        <f>I35-F35</f>
        <v>-48</v>
      </c>
      <c r="L35" s="60"/>
    </row>
    <row r="36" ht="14.8" customHeight="1" spans="1:12">
      <c r="A36" s="40" t="s">
        <v>114</v>
      </c>
      <c r="B36" s="53" t="s">
        <v>389</v>
      </c>
      <c r="C36" s="54" t="s">
        <v>388</v>
      </c>
      <c r="D36" s="55">
        <v>1</v>
      </c>
      <c r="E36" s="56">
        <v>52.6</v>
      </c>
      <c r="F36" s="57">
        <v>52.6</v>
      </c>
      <c r="G36" s="45">
        <v>1</v>
      </c>
      <c r="H36" s="58">
        <v>52.6</v>
      </c>
      <c r="I36" s="59">
        <v>52.6</v>
      </c>
      <c r="J36" s="59"/>
      <c r="K36" s="47">
        <f>I36-F36</f>
        <v>0</v>
      </c>
      <c r="L36" s="60"/>
    </row>
    <row r="37" ht="14.8" customHeight="1" spans="1:12">
      <c r="A37" s="40" t="s">
        <v>118</v>
      </c>
      <c r="B37" s="53" t="s">
        <v>391</v>
      </c>
      <c r="C37" s="54" t="s">
        <v>388</v>
      </c>
      <c r="D37" s="55">
        <v>1</v>
      </c>
      <c r="E37" s="56">
        <v>18.02</v>
      </c>
      <c r="F37" s="57">
        <v>18.02</v>
      </c>
      <c r="G37" s="45">
        <v>1</v>
      </c>
      <c r="H37" s="58">
        <v>18.02</v>
      </c>
      <c r="I37" s="59">
        <v>18.02</v>
      </c>
      <c r="J37" s="59"/>
      <c r="K37" s="47">
        <f>I37-F37</f>
        <v>0</v>
      </c>
      <c r="L37" s="60"/>
    </row>
    <row r="38" ht="14.8" customHeight="1" spans="1:12">
      <c r="A38" s="40"/>
      <c r="B38" s="53"/>
      <c r="C38" s="54"/>
      <c r="D38" s="55"/>
      <c r="E38" s="56"/>
      <c r="F38" s="57"/>
      <c r="G38" s="45"/>
      <c r="H38" s="58"/>
      <c r="I38" s="59"/>
      <c r="J38" s="59"/>
      <c r="K38" s="59">
        <f>SUM(K5:K37)</f>
        <v>-607.27</v>
      </c>
      <c r="L38" s="60"/>
    </row>
    <row r="39" ht="14.8" customHeight="1" spans="1:12">
      <c r="A39" s="40"/>
      <c r="B39" s="53"/>
      <c r="C39" s="54"/>
      <c r="D39" s="55"/>
      <c r="E39" s="56"/>
      <c r="F39" s="57"/>
      <c r="G39" s="45"/>
      <c r="H39" s="58"/>
      <c r="I39" s="59"/>
      <c r="J39" s="59"/>
      <c r="K39" s="47"/>
      <c r="L39" s="61"/>
    </row>
    <row r="40" ht="14.8" customHeight="1" spans="1:12">
      <c r="A40" s="62"/>
      <c r="B40" s="63" t="s">
        <v>392</v>
      </c>
      <c r="C40" s="64"/>
      <c r="D40" s="65"/>
      <c r="E40" s="66"/>
      <c r="F40" s="66"/>
      <c r="G40" s="67"/>
      <c r="H40" s="68"/>
      <c r="I40" s="68"/>
      <c r="J40" s="68"/>
      <c r="K40" s="69"/>
      <c r="L40" s="70"/>
    </row>
    <row r="41" ht="14.8" customHeight="1" spans="1:12">
      <c r="A41" s="71"/>
      <c r="B41" s="71" t="s">
        <v>393</v>
      </c>
      <c r="C41" s="72"/>
      <c r="D41" s="73"/>
      <c r="E41" s="74"/>
      <c r="F41" s="75">
        <v>31695.59</v>
      </c>
      <c r="G41" s="76"/>
      <c r="H41" s="77"/>
      <c r="I41" s="78">
        <v>31691.96</v>
      </c>
      <c r="J41" s="78"/>
      <c r="K41" s="79">
        <f>I41-F41</f>
        <v>-3.63000000000102</v>
      </c>
      <c r="L41" s="80"/>
    </row>
    <row r="42" ht="14.8" customHeight="1" spans="1:12">
      <c r="A42" s="71"/>
      <c r="B42" s="71" t="s">
        <v>394</v>
      </c>
      <c r="C42" s="72"/>
      <c r="D42" s="73"/>
      <c r="E42" s="74"/>
      <c r="F42" s="75"/>
      <c r="G42" s="76"/>
      <c r="H42" s="77"/>
      <c r="I42" s="78"/>
      <c r="J42" s="78"/>
      <c r="K42" s="79">
        <f>I42-F42</f>
        <v>0</v>
      </c>
      <c r="L42" s="80"/>
    </row>
    <row r="43" ht="14.8" customHeight="1" spans="1:12">
      <c r="A43" s="71"/>
      <c r="B43" s="71" t="s">
        <v>395</v>
      </c>
      <c r="C43" s="72"/>
      <c r="D43" s="73"/>
      <c r="E43" s="74"/>
      <c r="F43" s="75">
        <v>1609.24</v>
      </c>
      <c r="G43" s="76"/>
      <c r="H43" s="77"/>
      <c r="I43" s="78">
        <v>1648.63</v>
      </c>
      <c r="J43" s="78">
        <f>I43-F43</f>
        <v>39.3900000000001</v>
      </c>
      <c r="K43" s="79"/>
      <c r="L43" s="80"/>
    </row>
    <row r="44" ht="14.8" customHeight="1" spans="1:12">
      <c r="A44" s="71"/>
      <c r="B44" s="71" t="s">
        <v>221</v>
      </c>
      <c r="C44" s="72"/>
      <c r="D44" s="73"/>
      <c r="E44" s="74" t="s">
        <v>396</v>
      </c>
      <c r="F44" s="75">
        <v>908.96</v>
      </c>
      <c r="G44" s="76"/>
      <c r="H44" s="77" t="s">
        <v>396</v>
      </c>
      <c r="I44" s="78">
        <v>937.56</v>
      </c>
      <c r="J44" s="78">
        <f>I44-F44</f>
        <v>28.5999999999999</v>
      </c>
      <c r="K44" s="79"/>
      <c r="L44" s="80"/>
    </row>
    <row r="45" ht="14.8" customHeight="1" spans="1:12">
      <c r="A45" s="71"/>
      <c r="B45" s="71" t="s">
        <v>397</v>
      </c>
      <c r="C45" s="72"/>
      <c r="D45" s="73"/>
      <c r="E45" s="74"/>
      <c r="F45" s="75">
        <v>66.61</v>
      </c>
      <c r="G45" s="76"/>
      <c r="H45" s="77"/>
      <c r="I45" s="78">
        <v>66.68</v>
      </c>
      <c r="J45" s="78">
        <f>I45-F45</f>
        <v>0.0700000000000074</v>
      </c>
      <c r="K45" s="79"/>
      <c r="L45" s="80"/>
    </row>
    <row r="46" ht="14.8" customHeight="1" spans="1:12">
      <c r="A46" s="71"/>
      <c r="B46" s="71" t="s">
        <v>398</v>
      </c>
      <c r="C46" s="72"/>
      <c r="D46" s="73"/>
      <c r="E46" s="74"/>
      <c r="F46" s="75">
        <v>33371.44</v>
      </c>
      <c r="G46" s="76"/>
      <c r="H46" s="77"/>
      <c r="I46" s="78">
        <v>33407.27</v>
      </c>
      <c r="J46" s="78">
        <f>I46-F46</f>
        <v>35.8299999999945</v>
      </c>
      <c r="K46" s="79"/>
      <c r="L46" s="80"/>
    </row>
    <row r="47" ht="14.8" customHeight="1" spans="1:12">
      <c r="A47" s="71"/>
      <c r="B47" s="71"/>
      <c r="C47" s="72"/>
      <c r="D47" s="73"/>
      <c r="E47" s="74"/>
      <c r="F47" s="75"/>
      <c r="G47" s="76"/>
      <c r="H47" s="77"/>
      <c r="I47" s="78"/>
      <c r="J47" s="78">
        <f>SUM(J5:J37)+J43+J45</f>
        <v>643.1</v>
      </c>
      <c r="K47" s="78">
        <f>SUM(K5:K37)+K43+K45</f>
        <v>-607.27</v>
      </c>
      <c r="L47" s="80"/>
    </row>
    <row r="48" customHeight="1" spans="1:12">
      <c r="A48" s="81"/>
      <c r="B48" s="81"/>
      <c r="C48" s="82"/>
      <c r="D48" s="83"/>
      <c r="E48" s="84"/>
      <c r="F48" s="85"/>
      <c r="G48" s="86"/>
      <c r="H48" s="87"/>
      <c r="I48" s="88"/>
      <c r="J48" s="88"/>
      <c r="K48" s="89"/>
      <c r="L48" s="90"/>
    </row>
  </sheetData>
  <mergeCells count="9">
    <mergeCell ref="A1:L1"/>
    <mergeCell ref="D3:F3"/>
    <mergeCell ref="G3:I3"/>
    <mergeCell ref="A3:A4"/>
    <mergeCell ref="B3:B4"/>
    <mergeCell ref="C3:C4"/>
    <mergeCell ref="J3:J4"/>
    <mergeCell ref="K3:K4"/>
    <mergeCell ref="L3:L4"/>
  </mergeCells>
  <pageMargins left="0.67" right="0.35" top="1" bottom="0.8" header="0.51" footer="0.31"/>
  <pageSetup paperSize="9" scale="85" orientation="landscape" horizontalDpi="600" vertic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N23"/>
  <sheetViews>
    <sheetView showGridLines="0" workbookViewId="0">
      <pane ySplit="5" topLeftCell="A14" activePane="bottomLeft" state="frozen"/>
      <selection/>
      <selection pane="bottomLeft" activeCell="J22" sqref="J22:K22"/>
    </sheetView>
  </sheetViews>
  <sheetFormatPr defaultColWidth="9.11111111111111" defaultRowHeight="14.25" customHeight="1"/>
  <cols>
    <col min="1" max="1" width="4.66666666666667" style="91" customWidth="1"/>
    <col min="2" max="2" width="14.5833333333333" style="91" customWidth="1"/>
    <col min="3" max="3" width="14" style="92" customWidth="1"/>
    <col min="4" max="4" width="9.11111111111111" style="91" customWidth="1"/>
    <col min="5" max="5" width="10.4444444444444" style="93" customWidth="1"/>
    <col min="6" max="7" width="11" style="93" customWidth="1"/>
    <col min="8" max="8" width="10.6666666666667" style="93"/>
    <col min="9" max="9" width="12.6666666666667" style="93" customWidth="1"/>
    <col min="10" max="10" width="13" style="93"/>
    <col min="11" max="11" width="11.4444444444444" style="91" customWidth="1"/>
    <col min="12" max="12" width="25.8888888888889" style="94" customWidth="1"/>
    <col min="13" max="13" width="15.7777777777778" style="94" customWidth="1"/>
    <col min="14" max="14" width="19.4907407407407" style="91" customWidth="1"/>
    <col min="15" max="15" width="35.6666666666667" style="91" customWidth="1"/>
    <col min="16" max="19" width="9.11111111111111" style="91"/>
    <col min="20" max="22" width="12.8888888888889" style="91"/>
    <col min="23" max="16384" width="9.11111111111111" style="91"/>
  </cols>
  <sheetData>
    <row r="1" ht="45" customHeight="1" spans="1:14">
      <c r="A1" s="95" t="s">
        <v>409</v>
      </c>
      <c r="B1" s="95"/>
      <c r="C1" s="96"/>
      <c r="D1" s="97"/>
      <c r="E1" s="98"/>
      <c r="F1" s="98"/>
      <c r="G1" s="98"/>
      <c r="H1" s="98"/>
      <c r="I1" s="98"/>
      <c r="J1" s="98"/>
      <c r="K1" s="99"/>
      <c r="L1" s="99"/>
      <c r="M1" s="99"/>
      <c r="N1" s="97"/>
    </row>
    <row r="2" ht="24.75" customHeight="1" spans="1:14">
      <c r="A2" s="100" t="s">
        <v>29</v>
      </c>
      <c r="B2" s="101"/>
      <c r="C2" s="102"/>
      <c r="D2" s="103"/>
      <c r="E2" s="104"/>
      <c r="F2" s="104"/>
      <c r="G2" s="104"/>
      <c r="H2" s="105"/>
      <c r="I2" s="105"/>
      <c r="J2" s="105"/>
      <c r="K2" s="106"/>
      <c r="L2" s="107"/>
      <c r="M2" s="107"/>
      <c r="N2" s="108"/>
    </row>
    <row r="3" ht="24.75" customHeight="1" spans="1:14">
      <c r="A3" s="109" t="s">
        <v>2</v>
      </c>
      <c r="B3" s="110" t="s">
        <v>30</v>
      </c>
      <c r="C3" s="111" t="s">
        <v>35</v>
      </c>
      <c r="D3" s="112" t="s">
        <v>31</v>
      </c>
      <c r="E3" s="113"/>
      <c r="F3" s="114"/>
      <c r="G3" s="115" t="s">
        <v>32</v>
      </c>
      <c r="H3" s="115"/>
      <c r="I3" s="116"/>
      <c r="J3" s="117" t="s">
        <v>33</v>
      </c>
      <c r="K3" s="117"/>
      <c r="L3" s="118" t="s">
        <v>34</v>
      </c>
      <c r="M3" s="119"/>
    </row>
    <row r="4" ht="24.75" customHeight="1" spans="1:14">
      <c r="A4" s="120"/>
      <c r="B4" s="121"/>
      <c r="C4" s="122"/>
      <c r="D4" s="123" t="s">
        <v>36</v>
      </c>
      <c r="E4" s="124" t="s">
        <v>37</v>
      </c>
      <c r="F4" s="125" t="s">
        <v>38</v>
      </c>
      <c r="G4" s="126" t="s">
        <v>39</v>
      </c>
      <c r="H4" s="126" t="s">
        <v>40</v>
      </c>
      <c r="I4" s="117" t="s">
        <v>41</v>
      </c>
      <c r="J4" s="117" t="s">
        <v>42</v>
      </c>
      <c r="K4" s="117" t="s">
        <v>43</v>
      </c>
      <c r="L4" s="127"/>
      <c r="M4" s="119"/>
    </row>
    <row r="5" ht="24.75" customHeight="1" spans="1:14">
      <c r="A5" s="120"/>
      <c r="B5" s="121"/>
      <c r="C5" s="128"/>
      <c r="D5" s="129"/>
      <c r="E5" s="129"/>
      <c r="F5" s="130"/>
      <c r="G5" s="125"/>
      <c r="H5" s="129"/>
      <c r="I5" s="131"/>
      <c r="J5" s="117"/>
      <c r="K5" s="117"/>
      <c r="L5" s="132"/>
      <c r="M5" s="119"/>
    </row>
    <row r="6" ht="24.75" customHeight="1" spans="1:14">
      <c r="A6" s="133"/>
      <c r="B6" s="121"/>
      <c r="C6" s="128"/>
      <c r="D6" s="129"/>
      <c r="E6" s="129"/>
      <c r="F6" s="130"/>
      <c r="G6" s="134"/>
      <c r="H6" s="123"/>
      <c r="I6" s="135"/>
      <c r="J6" s="118"/>
      <c r="K6" s="136"/>
      <c r="L6" s="137"/>
      <c r="M6" s="138"/>
    </row>
    <row r="7" ht="34" customHeight="1" spans="1:14">
      <c r="A7" s="139" t="s">
        <v>11</v>
      </c>
      <c r="B7" s="140" t="s">
        <v>410</v>
      </c>
      <c r="C7" s="141" t="s">
        <v>49</v>
      </c>
      <c r="D7" s="142" t="s">
        <v>411</v>
      </c>
      <c r="E7" s="143">
        <v>3.84</v>
      </c>
      <c r="F7" s="144">
        <v>2504.14</v>
      </c>
      <c r="G7" s="145"/>
      <c r="H7" s="146"/>
      <c r="I7" s="147"/>
      <c r="J7" s="148"/>
      <c r="K7" s="149">
        <f>I7-F7</f>
        <v>-2504.14</v>
      </c>
      <c r="L7" s="149" t="s">
        <v>412</v>
      </c>
      <c r="M7" s="150"/>
    </row>
    <row r="8" ht="34" customHeight="1" spans="1:14">
      <c r="A8" s="139" t="s">
        <v>13</v>
      </c>
      <c r="B8" s="151" t="s">
        <v>413</v>
      </c>
      <c r="C8" s="141" t="s">
        <v>77</v>
      </c>
      <c r="D8" s="142" t="s">
        <v>414</v>
      </c>
      <c r="E8" s="143">
        <v>31.53</v>
      </c>
      <c r="F8" s="144">
        <v>17057.73</v>
      </c>
      <c r="G8" s="143">
        <v>541</v>
      </c>
      <c r="H8" s="152">
        <v>31.53</v>
      </c>
      <c r="I8" s="148">
        <v>17057.73</v>
      </c>
      <c r="J8" s="148">
        <f>I8-F8</f>
        <v>0</v>
      </c>
      <c r="K8" s="149">
        <f>I8-F8</f>
        <v>0</v>
      </c>
      <c r="L8" s="153"/>
      <c r="M8" s="150"/>
    </row>
    <row r="9" ht="34" customHeight="1" spans="1:14">
      <c r="A9" s="139" t="s">
        <v>15</v>
      </c>
      <c r="B9" s="154" t="s">
        <v>415</v>
      </c>
      <c r="C9" s="141" t="s">
        <v>77</v>
      </c>
      <c r="D9" s="142" t="s">
        <v>414</v>
      </c>
      <c r="E9" s="143">
        <v>75.86</v>
      </c>
      <c r="F9" s="144">
        <v>36479.63</v>
      </c>
      <c r="G9" s="143">
        <v>541</v>
      </c>
      <c r="H9" s="147">
        <v>75.96</v>
      </c>
      <c r="I9" s="148">
        <v>41094.36</v>
      </c>
      <c r="J9" s="148">
        <f>I9-F9</f>
        <v>4614.73</v>
      </c>
      <c r="K9" s="149"/>
      <c r="L9" s="153" t="s">
        <v>416</v>
      </c>
      <c r="M9" s="150"/>
    </row>
    <row r="10" ht="26" customHeight="1" spans="1:14">
      <c r="A10" s="139" t="s">
        <v>17</v>
      </c>
      <c r="B10" s="155" t="s">
        <v>417</v>
      </c>
      <c r="C10" s="141" t="s">
        <v>77</v>
      </c>
      <c r="D10" s="93">
        <v>10</v>
      </c>
      <c r="E10" s="156">
        <v>64.21</v>
      </c>
      <c r="F10" s="144">
        <v>642.1</v>
      </c>
      <c r="G10" s="144"/>
      <c r="H10" s="157"/>
      <c r="I10" s="147"/>
      <c r="J10" s="148"/>
      <c r="K10" s="149">
        <f t="shared" ref="K10:K17" si="0">I10-F10</f>
        <v>-642.1</v>
      </c>
      <c r="L10" s="149"/>
      <c r="M10" s="158"/>
    </row>
    <row r="11" ht="31.95" customHeight="1" spans="1:14">
      <c r="A11" s="139"/>
      <c r="B11" s="159"/>
      <c r="C11" s="160"/>
      <c r="D11" s="146"/>
      <c r="E11" s="157"/>
      <c r="F11" s="161">
        <f>SUM(F7:F10)</f>
        <v>56683.6</v>
      </c>
      <c r="G11" s="161"/>
      <c r="H11" s="162"/>
      <c r="I11" s="161">
        <f>SUM(I7:I10)</f>
        <v>58152.09</v>
      </c>
      <c r="J11" s="161"/>
      <c r="K11" s="161"/>
      <c r="L11" s="149"/>
      <c r="M11" s="150"/>
    </row>
    <row r="12" ht="31.95" customHeight="1" spans="1:14">
      <c r="A12" s="139"/>
      <c r="B12" s="163"/>
      <c r="C12" s="164"/>
      <c r="D12" s="165"/>
      <c r="E12" s="157"/>
      <c r="F12" s="166"/>
      <c r="G12" s="166"/>
      <c r="H12" s="167"/>
      <c r="I12" s="167"/>
      <c r="J12" s="168"/>
      <c r="K12" s="169"/>
      <c r="L12" s="153"/>
      <c r="M12" s="150"/>
    </row>
    <row r="13" ht="34" customHeight="1" spans="1:14">
      <c r="A13" s="170" t="s">
        <v>11</v>
      </c>
      <c r="B13" s="171" t="s">
        <v>216</v>
      </c>
      <c r="C13" s="172"/>
      <c r="D13" s="173"/>
      <c r="E13" s="174"/>
      <c r="F13" s="175">
        <v>56683.6</v>
      </c>
      <c r="G13" s="175"/>
      <c r="H13" s="176"/>
      <c r="I13" s="143">
        <v>58152.09</v>
      </c>
      <c r="J13" s="177"/>
      <c r="K13" s="178">
        <f t="shared" si="0"/>
        <v>1468.49</v>
      </c>
      <c r="L13" s="169"/>
      <c r="M13" s="153"/>
      <c r="N13" s="179"/>
    </row>
    <row r="14" ht="19.95" customHeight="1" spans="1:14">
      <c r="A14" s="170" t="s">
        <v>217</v>
      </c>
      <c r="B14" s="171" t="s">
        <v>218</v>
      </c>
      <c r="C14" s="172"/>
      <c r="D14" s="173"/>
      <c r="E14" s="174"/>
      <c r="F14" s="175"/>
      <c r="G14" s="175"/>
      <c r="H14" s="176"/>
      <c r="I14" s="143"/>
      <c r="J14" s="177"/>
      <c r="K14" s="178"/>
      <c r="L14" s="169"/>
      <c r="M14" s="149"/>
      <c r="N14" s="179"/>
    </row>
    <row r="15" ht="19.95" customHeight="1" spans="1:14">
      <c r="A15" s="170" t="s">
        <v>13</v>
      </c>
      <c r="B15" s="171" t="s">
        <v>219</v>
      </c>
      <c r="C15" s="172"/>
      <c r="D15" s="173"/>
      <c r="E15" s="174"/>
      <c r="F15" s="175">
        <v>1484.92</v>
      </c>
      <c r="G15" s="175"/>
      <c r="H15" s="176"/>
      <c r="I15" s="143">
        <v>1238.22</v>
      </c>
      <c r="J15" s="177"/>
      <c r="K15" s="178">
        <f t="shared" si="0"/>
        <v>-246.7</v>
      </c>
      <c r="L15" s="169"/>
      <c r="M15" s="149"/>
      <c r="N15" s="179"/>
    </row>
    <row r="16" ht="19.95" customHeight="1" spans="1:14">
      <c r="A16" s="170" t="s">
        <v>220</v>
      </c>
      <c r="B16" s="171" t="s">
        <v>221</v>
      </c>
      <c r="C16" s="172"/>
      <c r="D16" s="173"/>
      <c r="E16" s="174"/>
      <c r="F16" s="175">
        <v>1142.24</v>
      </c>
      <c r="G16" s="175"/>
      <c r="H16" s="176"/>
      <c r="I16" s="143">
        <v>952.46</v>
      </c>
      <c r="J16" s="177"/>
      <c r="K16" s="178">
        <f t="shared" si="0"/>
        <v>-189.78</v>
      </c>
      <c r="L16" s="169"/>
      <c r="M16" s="149"/>
      <c r="N16" s="179"/>
    </row>
    <row r="17" ht="19.95" customHeight="1" spans="1:14">
      <c r="A17" s="170" t="s">
        <v>15</v>
      </c>
      <c r="B17" s="171" t="s">
        <v>222</v>
      </c>
      <c r="C17" s="172"/>
      <c r="D17" s="173"/>
      <c r="E17" s="174"/>
      <c r="F17" s="175">
        <v>116.34</v>
      </c>
      <c r="G17" s="175"/>
      <c r="H17" s="176"/>
      <c r="I17" s="143">
        <v>118.78</v>
      </c>
      <c r="J17" s="180"/>
      <c r="K17" s="178">
        <f t="shared" si="0"/>
        <v>2.44</v>
      </c>
      <c r="L17" s="169"/>
      <c r="M17" s="149"/>
      <c r="N17" s="179"/>
    </row>
    <row r="18" ht="19.95" customHeight="1" spans="1:14">
      <c r="A18" s="170" t="s">
        <v>17</v>
      </c>
      <c r="B18" s="171" t="s">
        <v>223</v>
      </c>
      <c r="C18" s="172"/>
      <c r="D18" s="173"/>
      <c r="E18" s="174"/>
      <c r="F18" s="175"/>
      <c r="G18" s="175"/>
      <c r="H18" s="176"/>
      <c r="I18" s="176"/>
      <c r="J18" s="177"/>
      <c r="K18" s="178"/>
      <c r="L18" s="169"/>
      <c r="M18" s="149"/>
      <c r="N18" s="179"/>
    </row>
    <row r="19" ht="19.95" customHeight="1" spans="1:14">
      <c r="A19" s="170" t="s">
        <v>19</v>
      </c>
      <c r="B19" s="171" t="s">
        <v>224</v>
      </c>
      <c r="C19" s="172"/>
      <c r="D19" s="173"/>
      <c r="E19" s="174"/>
      <c r="F19" s="175"/>
      <c r="G19" s="175"/>
      <c r="H19" s="176"/>
      <c r="I19" s="176"/>
      <c r="J19" s="177"/>
      <c r="K19" s="178"/>
      <c r="L19" s="169"/>
      <c r="M19" s="149"/>
      <c r="N19" s="179"/>
    </row>
    <row r="20" ht="19.95" customHeight="1" spans="1:14">
      <c r="A20" s="170" t="s">
        <v>21</v>
      </c>
      <c r="B20" s="171" t="s">
        <v>225</v>
      </c>
      <c r="C20" s="172"/>
      <c r="D20" s="173"/>
      <c r="E20" s="174"/>
      <c r="F20" s="175"/>
      <c r="G20" s="175"/>
      <c r="H20" s="176"/>
      <c r="I20" s="176"/>
      <c r="J20" s="177"/>
      <c r="K20" s="178"/>
      <c r="L20" s="169"/>
      <c r="M20" s="149"/>
      <c r="N20" s="179"/>
    </row>
    <row r="21" ht="27" customHeight="1" spans="1:14">
      <c r="A21" s="170" t="s">
        <v>23</v>
      </c>
      <c r="B21" s="171" t="s">
        <v>226</v>
      </c>
      <c r="C21" s="172"/>
      <c r="D21" s="173"/>
      <c r="E21" s="174"/>
      <c r="F21" s="175">
        <v>58284.86</v>
      </c>
      <c r="G21" s="175"/>
      <c r="H21" s="176"/>
      <c r="I21" s="143">
        <v>59509.09</v>
      </c>
      <c r="J21" s="181"/>
      <c r="K21" s="178">
        <f>I21-F21</f>
        <v>1224.23</v>
      </c>
      <c r="L21" s="169"/>
      <c r="M21" s="149"/>
      <c r="N21" s="179"/>
    </row>
    <row r="22" ht="19.95" customHeight="1" spans="1:14">
      <c r="A22" s="182">
        <v>8</v>
      </c>
      <c r="B22" s="183" t="s">
        <v>227</v>
      </c>
      <c r="C22" s="184"/>
      <c r="D22" s="173"/>
      <c r="E22" s="185"/>
      <c r="F22" s="175"/>
      <c r="G22" s="175"/>
      <c r="H22" s="143"/>
      <c r="I22" s="143"/>
      <c r="J22" s="143">
        <f>SUM(J6:J10)</f>
        <v>4614.73</v>
      </c>
      <c r="K22" s="143">
        <f>SUM(K6:K10)+K15+K17</f>
        <v>-3390.5</v>
      </c>
      <c r="L22" s="176"/>
      <c r="M22" s="186"/>
      <c r="N22" s="179"/>
    </row>
    <row r="23" ht="16.5" customHeight="1" spans="1:14">
      <c r="B23" s="187"/>
      <c r="C23" s="188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 t="s">
        <v>228</v>
      </c>
    </row>
  </sheetData>
  <mergeCells count="29">
    <mergeCell ref="A1:N1"/>
    <mergeCell ref="A2:J2"/>
    <mergeCell ref="L2:N2"/>
    <mergeCell ref="D3:F3"/>
    <mergeCell ref="G3:I3"/>
    <mergeCell ref="J3:K3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3:A5"/>
    <mergeCell ref="B3:B5"/>
    <mergeCell ref="C3:C5"/>
    <mergeCell ref="D4:D5"/>
    <mergeCell ref="E4:E5"/>
    <mergeCell ref="F4:F5"/>
    <mergeCell ref="G4:G5"/>
    <mergeCell ref="H4:H5"/>
    <mergeCell ref="I4:I5"/>
    <mergeCell ref="J4:J5"/>
    <mergeCell ref="K4:K5"/>
    <mergeCell ref="L3:L5"/>
    <mergeCell ref="M3:M5"/>
  </mergeCells>
  <pageMargins left="0.905511811023622" right="0.31496062992126" top="0.590551181102362" bottom="0.393700787401575" header="0.511811023622047" footer="0.511811023622047"/>
  <pageSetup paperSize="9" scale="80" pageOrder="overThenDown" orientation="landscape" errors="blank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view="pageBreakPreview" zoomScaleNormal="100" workbookViewId="0">
      <selection activeCell="L17" sqref="L17"/>
    </sheetView>
  </sheetViews>
  <sheetFormatPr defaultColWidth="9.15740740740741" defaultRowHeight="14.25" customHeight="1"/>
  <cols>
    <col min="1" max="1" width="3.82407407407407" style="2" customWidth="1"/>
    <col min="2" max="2" width="47.1388888888889" style="2" customWidth="1"/>
    <col min="3" max="3" width="6.25" style="3" customWidth="1"/>
    <col min="4" max="4" width="9.15740740740741" style="4" customWidth="1"/>
    <col min="5" max="5" width="9.25" style="5" customWidth="1"/>
    <col min="6" max="6" width="12.75" style="6" customWidth="1"/>
    <col min="7" max="7" width="10.25" style="7" customWidth="1"/>
    <col min="8" max="8" width="9.40740740740741" style="8" customWidth="1"/>
    <col min="9" max="9" width="12" style="8" customWidth="1"/>
    <col min="10" max="10" width="12" style="9" customWidth="1"/>
    <col min="11" max="11" width="12.75" style="10" customWidth="1"/>
    <col min="12" max="12" width="26.8518518518519" style="11" customWidth="1"/>
    <col min="13" max="16384" width="9.15740740740741" style="2"/>
  </cols>
  <sheetData>
    <row r="1" ht="32.05" customHeight="1" spans="1:12">
      <c r="A1" s="12" t="s">
        <v>349</v>
      </c>
      <c r="B1" s="12"/>
      <c r="C1" s="12"/>
      <c r="D1" s="13"/>
      <c r="E1" s="14"/>
      <c r="F1" s="15"/>
      <c r="G1" s="16"/>
      <c r="H1" s="17"/>
      <c r="I1" s="17"/>
      <c r="J1" s="17"/>
      <c r="K1" s="18"/>
      <c r="L1" s="19"/>
    </row>
    <row r="2" ht="18" customHeight="1" spans="1:12">
      <c r="A2" s="20" t="s">
        <v>350</v>
      </c>
      <c r="B2" s="20"/>
      <c r="C2" s="21"/>
      <c r="D2" s="22"/>
      <c r="E2" s="23"/>
      <c r="F2" s="24"/>
      <c r="G2" s="25"/>
      <c r="H2" s="26"/>
      <c r="I2" s="26"/>
      <c r="J2" s="27"/>
      <c r="K2" s="28"/>
      <c r="L2" s="29"/>
    </row>
    <row r="3" ht="26.05" customHeight="1" spans="1:12">
      <c r="A3" s="30" t="s">
        <v>2</v>
      </c>
      <c r="B3" s="31" t="s">
        <v>351</v>
      </c>
      <c r="C3" s="31" t="s">
        <v>35</v>
      </c>
      <c r="D3" s="32" t="s">
        <v>352</v>
      </c>
      <c r="E3" s="33"/>
      <c r="F3" s="34"/>
      <c r="G3" s="35" t="s">
        <v>353</v>
      </c>
      <c r="H3" s="36"/>
      <c r="I3" s="36"/>
      <c r="J3" s="31" t="s">
        <v>354</v>
      </c>
      <c r="K3" s="31" t="s">
        <v>355</v>
      </c>
      <c r="L3" s="37" t="s">
        <v>356</v>
      </c>
    </row>
    <row r="4" ht="15" customHeight="1" spans="1:12">
      <c r="A4" s="38"/>
      <c r="B4" s="38"/>
      <c r="C4" s="39"/>
      <c r="D4" s="32" t="s">
        <v>357</v>
      </c>
      <c r="E4" s="33" t="s">
        <v>358</v>
      </c>
      <c r="F4" s="34" t="s">
        <v>359</v>
      </c>
      <c r="G4" s="35" t="s">
        <v>357</v>
      </c>
      <c r="H4" s="36" t="s">
        <v>358</v>
      </c>
      <c r="I4" s="36" t="s">
        <v>359</v>
      </c>
      <c r="J4" s="39"/>
      <c r="K4" s="39"/>
      <c r="L4" s="37"/>
    </row>
    <row r="5" s="2" customFormat="1" ht="14.8" customHeight="1" spans="1:12">
      <c r="A5" s="40"/>
      <c r="B5" s="41" t="s">
        <v>418</v>
      </c>
      <c r="C5" s="42"/>
      <c r="D5" s="43"/>
      <c r="E5" s="44"/>
      <c r="F5" s="44"/>
      <c r="G5" s="45"/>
      <c r="H5" s="46"/>
      <c r="I5" s="46"/>
      <c r="J5" s="46"/>
      <c r="K5" s="47"/>
      <c r="L5" s="48"/>
    </row>
    <row r="6" s="2" customFormat="1" ht="14.8" customHeight="1" spans="1:12">
      <c r="A6" s="40" t="s">
        <v>11</v>
      </c>
      <c r="B6" s="49" t="s">
        <v>419</v>
      </c>
      <c r="C6" s="42" t="s">
        <v>420</v>
      </c>
      <c r="D6" s="43">
        <v>1</v>
      </c>
      <c r="E6" s="44">
        <v>1854.18</v>
      </c>
      <c r="F6" s="44">
        <v>1854.18</v>
      </c>
      <c r="G6" s="45">
        <v>1</v>
      </c>
      <c r="H6" s="46">
        <v>1853.18</v>
      </c>
      <c r="I6" s="46">
        <v>1853.18</v>
      </c>
      <c r="J6" s="46"/>
      <c r="K6" s="47">
        <f>I6-F6</f>
        <v>-1</v>
      </c>
      <c r="L6" s="50" t="s">
        <v>421</v>
      </c>
    </row>
    <row r="7" s="2" customFormat="1" ht="14.8" customHeight="1" spans="1:12">
      <c r="A7" s="40" t="s">
        <v>13</v>
      </c>
      <c r="B7" s="49" t="s">
        <v>422</v>
      </c>
      <c r="C7" s="42" t="s">
        <v>420</v>
      </c>
      <c r="D7" s="51">
        <v>1</v>
      </c>
      <c r="E7" s="52">
        <v>4637.29</v>
      </c>
      <c r="F7" s="52">
        <v>4637.29</v>
      </c>
      <c r="G7" s="45">
        <v>1</v>
      </c>
      <c r="H7" s="46">
        <v>4641.28</v>
      </c>
      <c r="I7" s="46">
        <v>4641.28</v>
      </c>
      <c r="J7" s="46">
        <f>I7-F7</f>
        <v>3.98999999999978</v>
      </c>
      <c r="K7" s="47"/>
      <c r="L7" s="50"/>
    </row>
    <row r="8" ht="14.8" customHeight="1" spans="1:12">
      <c r="A8" s="40"/>
      <c r="B8" s="53"/>
      <c r="C8" s="54"/>
      <c r="D8" s="55"/>
      <c r="E8" s="56"/>
      <c r="F8" s="57"/>
      <c r="G8" s="45"/>
      <c r="H8" s="58"/>
      <c r="I8" s="59"/>
      <c r="J8" s="59"/>
      <c r="K8" s="47"/>
      <c r="L8" s="60"/>
    </row>
    <row r="9" ht="14.8" customHeight="1" spans="1:12">
      <c r="A9" s="40"/>
      <c r="B9" s="53"/>
      <c r="C9" s="54"/>
      <c r="D9" s="55"/>
      <c r="E9" s="56"/>
      <c r="F9" s="57"/>
      <c r="G9" s="45"/>
      <c r="H9" s="58"/>
      <c r="I9" s="59"/>
      <c r="J9" s="59"/>
      <c r="K9" s="47"/>
      <c r="L9" s="61"/>
    </row>
    <row r="10" ht="14.8" customHeight="1" spans="1:12">
      <c r="A10" s="62"/>
      <c r="B10" s="63" t="s">
        <v>392</v>
      </c>
      <c r="C10" s="64"/>
      <c r="D10" s="65"/>
      <c r="E10" s="66"/>
      <c r="F10" s="66"/>
      <c r="G10" s="67"/>
      <c r="H10" s="68"/>
      <c r="I10" s="68"/>
      <c r="J10" s="68"/>
      <c r="K10" s="69"/>
      <c r="L10" s="70"/>
    </row>
    <row r="11" ht="14.8" customHeight="1" spans="1:12">
      <c r="A11" s="71"/>
      <c r="B11" s="71" t="s">
        <v>393</v>
      </c>
      <c r="C11" s="72"/>
      <c r="D11" s="73"/>
      <c r="E11" s="74"/>
      <c r="F11" s="75">
        <v>6491.47</v>
      </c>
      <c r="G11" s="76"/>
      <c r="H11" s="77"/>
      <c r="I11" s="78">
        <v>6494.46</v>
      </c>
      <c r="J11" s="78"/>
      <c r="K11" s="79">
        <f t="shared" ref="K11:K16" si="0">I11-F11</f>
        <v>2.98999999999978</v>
      </c>
      <c r="L11" s="80"/>
    </row>
    <row r="12" ht="14.8" customHeight="1" spans="1:12">
      <c r="A12" s="71"/>
      <c r="B12" s="71" t="s">
        <v>394</v>
      </c>
      <c r="C12" s="72"/>
      <c r="D12" s="73"/>
      <c r="E12" s="74"/>
      <c r="F12" s="75"/>
      <c r="G12" s="76"/>
      <c r="H12" s="77"/>
      <c r="I12" s="78"/>
      <c r="J12" s="78"/>
      <c r="K12" s="79">
        <f t="shared" si="0"/>
        <v>0</v>
      </c>
      <c r="L12" s="80"/>
    </row>
    <row r="13" ht="14.8" customHeight="1" spans="1:12">
      <c r="A13" s="71"/>
      <c r="B13" s="71" t="s">
        <v>395</v>
      </c>
      <c r="C13" s="72"/>
      <c r="D13" s="73"/>
      <c r="E13" s="74"/>
      <c r="F13" s="75">
        <v>357.68</v>
      </c>
      <c r="G13" s="76"/>
      <c r="H13" s="77"/>
      <c r="I13" s="78">
        <v>357.67</v>
      </c>
      <c r="J13" s="78"/>
      <c r="K13" s="79">
        <f t="shared" si="0"/>
        <v>-0.00999999999999091</v>
      </c>
      <c r="L13" s="80"/>
    </row>
    <row r="14" ht="14.8" customHeight="1" spans="1:12">
      <c r="A14" s="71"/>
      <c r="B14" s="71" t="s">
        <v>221</v>
      </c>
      <c r="C14" s="72"/>
      <c r="D14" s="73"/>
      <c r="E14" s="74" t="s">
        <v>396</v>
      </c>
      <c r="F14" s="75">
        <v>275.14</v>
      </c>
      <c r="G14" s="76"/>
      <c r="H14" s="77" t="s">
        <v>396</v>
      </c>
      <c r="I14" s="78">
        <v>275.13</v>
      </c>
      <c r="J14" s="78"/>
      <c r="K14" s="79">
        <f t="shared" si="0"/>
        <v>-0.00999999999999091</v>
      </c>
      <c r="L14" s="80"/>
    </row>
    <row r="15" ht="14.8" customHeight="1" spans="1:12">
      <c r="A15" s="71"/>
      <c r="B15" s="71" t="s">
        <v>397</v>
      </c>
      <c r="C15" s="72"/>
      <c r="D15" s="73"/>
      <c r="E15" s="74"/>
      <c r="F15" s="75">
        <v>13.7</v>
      </c>
      <c r="G15" s="76"/>
      <c r="H15" s="77"/>
      <c r="I15" s="78">
        <v>13.7</v>
      </c>
      <c r="J15" s="78"/>
      <c r="K15" s="79">
        <f t="shared" si="0"/>
        <v>0</v>
      </c>
      <c r="L15" s="80"/>
    </row>
    <row r="16" ht="14.8" customHeight="1" spans="1:12">
      <c r="A16" s="71"/>
      <c r="B16" s="71" t="s">
        <v>398</v>
      </c>
      <c r="C16" s="72"/>
      <c r="D16" s="73"/>
      <c r="E16" s="74"/>
      <c r="F16" s="75">
        <v>6862.85</v>
      </c>
      <c r="G16" s="76"/>
      <c r="H16" s="77"/>
      <c r="I16" s="78">
        <v>6865.83</v>
      </c>
      <c r="J16" s="78"/>
      <c r="K16" s="79">
        <f t="shared" si="0"/>
        <v>2.97999999999956</v>
      </c>
      <c r="L16" s="80"/>
    </row>
    <row r="17" ht="14.8" customHeight="1" spans="1:12">
      <c r="A17" s="71"/>
      <c r="B17" s="71"/>
      <c r="C17" s="72"/>
      <c r="D17" s="73"/>
      <c r="E17" s="74"/>
      <c r="F17" s="75"/>
      <c r="G17" s="76"/>
      <c r="H17" s="77"/>
      <c r="I17" s="78"/>
      <c r="J17" s="78">
        <f>J7</f>
        <v>3.98999999999978</v>
      </c>
      <c r="K17" s="79">
        <f>K6+K13+K15</f>
        <v>-1.00999999999999</v>
      </c>
      <c r="L17" s="80"/>
    </row>
    <row r="18" customHeight="1" spans="1:12">
      <c r="A18" s="81"/>
      <c r="B18" s="81"/>
      <c r="C18" s="82"/>
      <c r="D18" s="83"/>
      <c r="E18" s="84"/>
      <c r="F18" s="85"/>
      <c r="G18" s="86"/>
      <c r="H18" s="87"/>
      <c r="I18" s="88"/>
      <c r="J18" s="88"/>
      <c r="K18" s="89"/>
      <c r="L18" s="90"/>
    </row>
  </sheetData>
  <mergeCells count="9">
    <mergeCell ref="A1:L1"/>
    <mergeCell ref="D3:F3"/>
    <mergeCell ref="G3:I3"/>
    <mergeCell ref="A3:A4"/>
    <mergeCell ref="B3:B4"/>
    <mergeCell ref="C3:C4"/>
    <mergeCell ref="J3:J4"/>
    <mergeCell ref="K3:K4"/>
    <mergeCell ref="L3:L4"/>
  </mergeCells>
  <pageMargins left="0.67" right="0.35" top="1" bottom="0.8" header="0.51" footer="0.31"/>
  <pageSetup paperSize="9" scale="85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汇总表</vt:lpstr>
      <vt:lpstr>分析表（1#螺蛳种苗繁育大棚）</vt:lpstr>
      <vt:lpstr>分析表（2#螺蛳分拣包装间）</vt:lpstr>
      <vt:lpstr>分析表（3#螺蛳储存用房）</vt:lpstr>
      <vt:lpstr>分析表（1#螺蛳种苗繁育大棚-安装）</vt:lpstr>
      <vt:lpstr>分析表（2#螺蛳分拣包装间-安装）</vt:lpstr>
      <vt:lpstr>分析表（3#螺蛳储存用房-安装）</vt:lpstr>
      <vt:lpstr>分析表（室外工程）</vt:lpstr>
      <vt:lpstr>分析表（室外排水）</vt:lpstr>
      <vt:lpstr>询价（铝合金卷帘门）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春风十里不如来个女朋友</cp:lastModifiedBy>
  <dcterms:created xsi:type="dcterms:W3CDTF">2019-09-06T03:08:00Z</dcterms:created>
  <cp:lastPrinted>2020-12-31T02:37:00Z</cp:lastPrinted>
  <dcterms:modified xsi:type="dcterms:W3CDTF">2025-12-25T10:34:44Z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A4D8BBC6479E43B0B112991E4D45A89E_13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